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charts/chart6.xml" ContentType="application/vnd.openxmlformats-officedocument.drawingml.chart+xml"/>
  <Override PartName="/xl/charts/chart20.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externalLinks/externalLink7.xml" ContentType="application/vnd.openxmlformats-officedocument.spreadsheetml.externalLink+xml"/>
  <Override PartName="/xl/charts/chart2.xml" ContentType="application/vnd.openxmlformats-officedocument.drawingml.chart+xml"/>
  <Override PartName="/xl/drawings/drawing4.xml" ContentType="application/vnd.openxmlformats-officedocument.drawing+xml"/>
  <Override PartName="/xl/drawings/drawing17.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externalLinks/externalLink5.xml" ContentType="application/vnd.openxmlformats-officedocument.spreadsheetml.externalLink+xml"/>
  <Override PartName="/xl/drawings/drawing2.xml" ContentType="application/vnd.openxmlformats-officedocument.drawing+xml"/>
  <Override PartName="/xl/drawings/drawing15.xml" ContentType="application/vnd.openxmlformats-officedocument.drawing+xml"/>
  <Override PartName="/xl/worksheets/sheet3.xml" ContentType="application/vnd.openxmlformats-officedocument.spreadsheetml.worksheet+xml"/>
  <Override PartName="/xl/externalLinks/externalLink3.xml" ContentType="application/vnd.openxmlformats-officedocument.spreadsheetml.externalLink+xml"/>
  <Override PartName="/xl/externalLinks/externalLink14.xml" ContentType="application/vnd.openxmlformats-officedocument.spreadsheetml.externalLink+xml"/>
  <Override PartName="/xl/drawings/drawing13.xml" ContentType="application/vnd.openxmlformats-officedocument.drawing+xml"/>
  <Override PartName="/xl/charts/chart18.xml" ContentType="application/vnd.openxmlformats-officedocument.drawingml.chart+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2.xml" ContentType="application/vnd.openxmlformats-officedocument.spreadsheetml.externalLink+xml"/>
  <Override PartName="/xl/drawings/drawing11.xml" ContentType="application/vnd.openxmlformats-officedocument.drawing+xml"/>
  <Override PartName="/xl/charts/chart16.xml" ContentType="application/vnd.openxmlformats-officedocument.drawingml.chart+xml"/>
  <Override PartName="/xl/drawings/drawing20.xml" ContentType="application/vnd.openxmlformats-officedocument.drawing+xml"/>
  <Override PartName="/xl/externalLinks/externalLink10.xml" ContentType="application/vnd.openxmlformats-officedocument.spreadsheetml.externalLink+xml"/>
  <Override PartName="/xl/sharedStrings.xml" ContentType="application/vnd.openxmlformats-officedocument.spreadsheetml.sharedStrings+xml"/>
  <Override PartName="/xl/charts/chart14.xml" ContentType="application/vnd.openxmlformats-officedocument.drawingml.chart+xml"/>
  <Override PartName="/xl/worksheets/sheet18.xml" ContentType="application/vnd.openxmlformats-officedocument.spreadsheetml.worksheet+xml"/>
  <Override PartName="/xl/charts/chart9.xml" ContentType="application/vnd.openxmlformats-officedocument.drawingml.chart+xml"/>
  <Override PartName="/xl/charts/chart12.xml" ContentType="application/vnd.openxmlformats-officedocument.drawingml.chart+xml"/>
  <Override PartName="/xl/charts/colors1.xml" ContentType="application/vnd.ms-office.chartcolorstyle+xml"/>
  <Override PartName="/xl/worksheets/sheet16.xml" ContentType="application/vnd.openxmlformats-officedocument.spreadsheetml.worksheet+xml"/>
  <Default Extension="bin" ContentType="application/vnd.openxmlformats-officedocument.spreadsheetml.printerSettings"/>
  <Override PartName="/xl/charts/chart7.xml" ContentType="application/vnd.openxmlformats-officedocument.drawingml.chart+xml"/>
  <Override PartName="/xl/drawings/drawing9.xml" ContentType="application/vnd.openxmlformats-officedocument.drawing+xml"/>
  <Override PartName="/xl/charts/chart10.xml" ContentType="application/vnd.openxmlformats-officedocument.drawingml.chart+xml"/>
  <Default Extension="png" ContentType="image/png"/>
  <Override PartName="/xl/worksheets/sheet14.xml" ContentType="application/vnd.openxmlformats-officedocument.spreadsheetml.worksheet+xml"/>
  <Override PartName="/xl/worksheets/sheet23.xml" ContentType="application/vnd.openxmlformats-officedocument.spreadsheetml.worksheet+xml"/>
  <Override PartName="/xl/externalLinks/externalLink8.xml" ContentType="application/vnd.openxmlformats-officedocument.spreadsheetml.externalLink+xml"/>
  <Override PartName="/xl/charts/chart5.xml" ContentType="application/vnd.openxmlformats-officedocument.drawingml.char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externalLinks/externalLink6.xml" ContentType="application/vnd.openxmlformats-officedocument.spreadsheetml.externalLink+xml"/>
  <Override PartName="/xl/charts/chart3.xml" ContentType="application/vnd.openxmlformats-officedocument.drawingml.chart+xml"/>
  <Override PartName="/xl/drawings/drawing5.xml" ContentType="application/vnd.openxmlformats-officedocument.drawing+xml"/>
  <Override PartName="/xl/drawings/drawing18.xml" ContentType="application/vnd.openxmlformats-officedocument.drawingml.chartshapes+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charts/chart1.xml" ContentType="application/vnd.openxmlformats-officedocument.drawingml.chart+xml"/>
  <Override PartName="/xl/drawings/drawing3.xml" ContentType="application/vnd.openxmlformats-officedocument.drawing+xml"/>
  <Override PartName="/xl/drawings/drawing16.xml" ContentType="application/vnd.openxmlformats-officedocument.drawing+xml"/>
  <Override PartName="/xl/charts/style1.xml" ContentType="application/vnd.ms-office.chartstyle+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13.xml" ContentType="application/vnd.openxmlformats-officedocument.spreadsheetml.externalLink+xml"/>
  <Override PartName="/xl/drawings/drawing1.xml" ContentType="application/vnd.openxmlformats-officedocument.drawing+xml"/>
  <Override PartName="/xl/drawings/drawing14.xml" ContentType="application/vnd.openxmlformats-officedocument.drawing+xml"/>
  <Override PartName="/xl/charts/chart19.xml" ContentType="application/vnd.openxmlformats-officedocument.drawingml.chart+xml"/>
  <Override PartName="/xl/externalLinks/externalLink11.xml" ContentType="application/vnd.openxmlformats-officedocument.spreadsheetml.externalLink+xml"/>
  <Override PartName="/xl/drawings/drawing12.xml" ContentType="application/vnd.openxmlformats-officedocument.drawing+xml"/>
  <Override PartName="/xl/charts/chart17.xml" ContentType="application/vnd.openxmlformats-officedocument.drawingml.chart+xml"/>
  <Override PartName="/xl/calcChain.xml" ContentType="application/vnd.openxmlformats-officedocument.spreadsheetml.calcChain+xml"/>
  <Override PartName="/xl/worksheets/sheet19.xml" ContentType="application/vnd.openxmlformats-officedocument.spreadsheetml.worksheet+xml"/>
  <Override PartName="/xl/drawings/drawing10.xml" ContentType="application/vnd.openxmlformats-officedocument.drawing+xml"/>
  <Override PartName="/xl/charts/chart13.xml" ContentType="application/vnd.openxmlformats-officedocument.drawingml.chart+xml"/>
  <Override PartName="/xl/charts/chart15.xml" ContentType="application/vnd.openxmlformats-officedocument.drawingml.chart+xml"/>
  <Override PartName="/xl/worksheets/sheet17.xml" ContentType="application/vnd.openxmlformats-officedocument.spreadsheetml.worksheet+xml"/>
  <Override PartName="/xl/charts/chart8.xml" ContentType="application/vnd.openxmlformats-officedocument.drawingml.chart+xml"/>
  <Override PartName="/xl/charts/chart11.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0490" windowHeight="6555" tabRatio="931" activeTab="15"/>
  </bookViews>
  <sheets>
    <sheet name="fig.1" sheetId="30" r:id="rId1"/>
    <sheet name="fig. 2" sheetId="31" r:id="rId2"/>
    <sheet name="fig.3" sheetId="4" r:id="rId3"/>
    <sheet name="fig.4" sheetId="6" r:id="rId4"/>
    <sheet name="fig.5" sheetId="7" r:id="rId5"/>
    <sheet name="fig.6" sheetId="5" r:id="rId6"/>
    <sheet name="fig.7" sheetId="8" r:id="rId7"/>
    <sheet name="fig.8" sheetId="16" r:id="rId8"/>
    <sheet name="fig. 9" sheetId="34" r:id="rId9"/>
    <sheet name="fig. 10" sheetId="14" r:id="rId10"/>
    <sheet name="fig.11" sheetId="18" r:id="rId11"/>
    <sheet name="fig.12" sheetId="15" r:id="rId12"/>
    <sheet name="fig.13" sheetId="12" r:id="rId13"/>
    <sheet name="fig.14" sheetId="19" r:id="rId14"/>
    <sheet name="fig. 15" sheetId="33" r:id="rId15"/>
    <sheet name="fig.16" sheetId="20" r:id="rId16"/>
    <sheet name="fig 17" sheetId="10" r:id="rId17"/>
    <sheet name="fig.18" sheetId="9" r:id="rId18"/>
    <sheet name="fig.19" sheetId="11" r:id="rId19"/>
    <sheet name="fig. 20" sheetId="32" r:id="rId20"/>
    <sheet name="fig 21" sheetId="22" r:id="rId21"/>
    <sheet name="fig.22" sheetId="23" r:id="rId22"/>
    <sheet name="Annex.2" sheetId="25" r:id="rId23"/>
    <sheet name="Annex.3" sheetId="27" r:id="rId24"/>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xlnm._FilterDatabase" localSheetId="22" hidden="1">Annex.2!$Y$4:$Y$4</definedName>
    <definedName name="_xlnm._FilterDatabase" localSheetId="23" hidden="1">Annex.3!$Y$4:$Z$4</definedName>
    <definedName name="_xlnm._FilterDatabase" localSheetId="9" hidden="1">'fig. 10'!#REF!</definedName>
    <definedName name="_xlnm._FilterDatabase" localSheetId="12" hidden="1">fig.13!$B$12:$U$12</definedName>
    <definedName name="_xlnm._FilterDatabase" localSheetId="5" hidden="1">fig.6!$A$4:$AJ$4</definedName>
    <definedName name="_Toc391411935" localSheetId="22">Annex.2!$A$1</definedName>
    <definedName name="_Toc391411936" localSheetId="23">Annex.3!$E$1</definedName>
    <definedName name="_Toc391446769" localSheetId="2">fig.3!$A$1</definedName>
    <definedName name="_Toc391446770" localSheetId="3">fig.4!#REF!</definedName>
    <definedName name="_Toc391446771" localSheetId="4">fig.5!$A$10</definedName>
    <definedName name="_Toc391446772" localSheetId="5">fig.6!$A$12</definedName>
    <definedName name="_Toc391446773" localSheetId="6">fig.7!$A$1</definedName>
    <definedName name="_Toc391446774" localSheetId="7">fig.8!$A$6</definedName>
    <definedName name="_Toc391446778" localSheetId="9">'fig. 10'!$A$1</definedName>
    <definedName name="_Toc391446780" localSheetId="10">fig.11!$A$1</definedName>
    <definedName name="_Toc391446781" localSheetId="11">fig.12!$A$1</definedName>
    <definedName name="_Toc391446782" localSheetId="12">fig.13!$A$1</definedName>
    <definedName name="_Toc391446783" localSheetId="13">fig.14!$A$1</definedName>
    <definedName name="_Toc391446784" localSheetId="15">fig.16!$A$1</definedName>
    <definedName name="_Toc391446785" localSheetId="16">'fig 17'!$A$1</definedName>
    <definedName name="_Toc391446787" localSheetId="16">'fig 17'!$J$1</definedName>
    <definedName name="_Toc391446788" localSheetId="18">fig.19!$A$1</definedName>
    <definedName name="_Toc391446790" localSheetId="20">'fig 21'!$A$1</definedName>
    <definedName name="_Toc391446791" localSheetId="21">fig.22!$A$1</definedName>
    <definedName name="_Toc395087302" localSheetId="0">fig.1!#REF!</definedName>
    <definedName name="_Toc395087303" localSheetId="1">'fig. 2'!$A$1</definedName>
    <definedName name="a">#REF!</definedName>
    <definedName name="Print_Area_MI" localSheetId="6">#REF!</definedName>
    <definedName name="Print_Area_MI">#REF!</definedName>
    <definedName name="ss">#REF!</definedName>
  </definedNames>
  <calcPr calcId="125725"/>
</workbook>
</file>

<file path=xl/calcChain.xml><?xml version="1.0" encoding="utf-8"?>
<calcChain xmlns="http://schemas.openxmlformats.org/spreadsheetml/2006/main">
  <c r="Y12" i="32"/>
  <c r="W12"/>
  <c r="U12"/>
  <c r="S12"/>
  <c r="Q12"/>
  <c r="O12"/>
  <c r="M12"/>
  <c r="K12"/>
  <c r="I12"/>
  <c r="G12"/>
  <c r="E12"/>
  <c r="C12"/>
  <c r="Y11"/>
  <c r="W11"/>
  <c r="U11"/>
  <c r="S11"/>
  <c r="Q11"/>
  <c r="O11"/>
  <c r="M11"/>
  <c r="K11"/>
  <c r="I11"/>
  <c r="G11"/>
  <c r="E11"/>
  <c r="C11"/>
  <c r="Y8"/>
  <c r="Y13" s="1"/>
  <c r="W8"/>
  <c r="W13" s="1"/>
  <c r="U8"/>
  <c r="U13" s="1"/>
  <c r="S8"/>
  <c r="S13" s="1"/>
  <c r="Q8"/>
  <c r="Q13" s="1"/>
  <c r="O8"/>
  <c r="O13" s="1"/>
  <c r="M8"/>
  <c r="M13" s="1"/>
  <c r="K8"/>
  <c r="K13" s="1"/>
  <c r="I8"/>
  <c r="I13" s="1"/>
  <c r="G8"/>
  <c r="G13" s="1"/>
  <c r="E8"/>
  <c r="E13" s="1"/>
  <c r="C8"/>
  <c r="C13" s="1"/>
  <c r="X7"/>
  <c r="V7"/>
  <c r="T7"/>
  <c r="R7"/>
  <c r="P7"/>
  <c r="N7"/>
  <c r="L7"/>
  <c r="J7"/>
  <c r="H7"/>
  <c r="F7"/>
  <c r="D7"/>
  <c r="C18" i="19" l="1"/>
  <c r="C17"/>
  <c r="F11" i="10" l="1"/>
  <c r="E11"/>
  <c r="D11"/>
  <c r="C11"/>
  <c r="B11"/>
  <c r="J6" i="18"/>
  <c r="J5"/>
  <c r="J7"/>
  <c r="O5" i="6"/>
  <c r="C17" i="7" l="1"/>
  <c r="D17"/>
  <c r="E17"/>
  <c r="F17"/>
  <c r="G17"/>
  <c r="H17"/>
  <c r="I17"/>
  <c r="J17"/>
  <c r="K17"/>
  <c r="L17"/>
  <c r="M17"/>
  <c r="N17"/>
  <c r="O17"/>
  <c r="P17"/>
  <c r="Q17"/>
  <c r="R17"/>
  <c r="S17"/>
  <c r="B17"/>
  <c r="Z20" i="27" l="1"/>
  <c r="X20"/>
  <c r="V20"/>
  <c r="T20"/>
  <c r="R20"/>
  <c r="P20"/>
  <c r="N20"/>
  <c r="L20"/>
  <c r="J20"/>
  <c r="H20"/>
  <c r="F20"/>
  <c r="D20"/>
  <c r="B20"/>
  <c r="Z190" i="25" l="1"/>
  <c r="X190"/>
  <c r="V190"/>
  <c r="T190"/>
  <c r="R190"/>
  <c r="P190"/>
  <c r="N190"/>
  <c r="L190"/>
  <c r="J190"/>
  <c r="H190"/>
  <c r="F190"/>
  <c r="D190"/>
  <c r="B190"/>
  <c r="Z189"/>
  <c r="X189"/>
  <c r="V189"/>
  <c r="T189"/>
  <c r="R189"/>
  <c r="P189"/>
  <c r="N189"/>
  <c r="L189"/>
  <c r="J189"/>
  <c r="H189"/>
  <c r="F189"/>
  <c r="D189"/>
  <c r="B189"/>
  <c r="Z188"/>
  <c r="X188"/>
  <c r="V188"/>
  <c r="T188"/>
  <c r="R188"/>
  <c r="P188"/>
  <c r="N188"/>
  <c r="L188"/>
  <c r="J188"/>
  <c r="H188"/>
  <c r="F188"/>
  <c r="D188"/>
  <c r="B188"/>
  <c r="Z187"/>
  <c r="X187"/>
  <c r="V187"/>
  <c r="T187"/>
  <c r="R187"/>
  <c r="P187"/>
  <c r="N187"/>
  <c r="L187"/>
  <c r="J187"/>
  <c r="H187"/>
  <c r="F187"/>
  <c r="D187"/>
  <c r="B187"/>
  <c r="Z186"/>
  <c r="X186"/>
  <c r="V186"/>
  <c r="T186"/>
  <c r="R186"/>
  <c r="P186"/>
  <c r="N186"/>
  <c r="L186"/>
  <c r="J186"/>
  <c r="H186"/>
  <c r="F186"/>
  <c r="D186"/>
  <c r="B186"/>
  <c r="Z185"/>
  <c r="X185"/>
  <c r="V185"/>
  <c r="T185"/>
  <c r="R185"/>
  <c r="P185"/>
  <c r="N185"/>
  <c r="L185"/>
  <c r="J185"/>
  <c r="H185"/>
  <c r="F185"/>
  <c r="D185"/>
  <c r="B185"/>
  <c r="Z184"/>
  <c r="X184"/>
  <c r="V184"/>
  <c r="T184"/>
  <c r="R184"/>
  <c r="P184"/>
  <c r="N184"/>
  <c r="L184"/>
  <c r="J184"/>
  <c r="H184"/>
  <c r="F184"/>
  <c r="D184"/>
  <c r="B184"/>
  <c r="Z183"/>
  <c r="X183"/>
  <c r="V183"/>
  <c r="T183"/>
  <c r="R183"/>
  <c r="P183"/>
  <c r="N183"/>
  <c r="L183"/>
  <c r="J183"/>
  <c r="H183"/>
  <c r="F183"/>
  <c r="D183"/>
  <c r="B183"/>
  <c r="Z182"/>
  <c r="X182"/>
  <c r="V182"/>
  <c r="T182"/>
  <c r="R182"/>
  <c r="P182"/>
  <c r="N182"/>
  <c r="L182"/>
  <c r="J182"/>
  <c r="H182"/>
  <c r="F182"/>
  <c r="D182"/>
  <c r="B182"/>
  <c r="Z181"/>
  <c r="X181"/>
  <c r="V181"/>
  <c r="T181"/>
  <c r="R181"/>
  <c r="P181"/>
  <c r="N181"/>
  <c r="L181"/>
  <c r="J181"/>
  <c r="H181"/>
  <c r="F181"/>
  <c r="D181"/>
  <c r="B181"/>
  <c r="Z180"/>
  <c r="X180"/>
  <c r="V180"/>
  <c r="T180"/>
  <c r="R180"/>
  <c r="P180"/>
  <c r="N180"/>
  <c r="L180"/>
  <c r="J180"/>
  <c r="H180"/>
  <c r="F180"/>
  <c r="D180"/>
  <c r="B180"/>
  <c r="Z179"/>
  <c r="X179"/>
  <c r="V179"/>
  <c r="T179"/>
  <c r="R179"/>
  <c r="P179"/>
  <c r="N179"/>
  <c r="L179"/>
  <c r="J179"/>
  <c r="H179"/>
  <c r="F179"/>
  <c r="D179"/>
  <c r="B179"/>
  <c r="Z178"/>
  <c r="X178"/>
  <c r="V178"/>
  <c r="T178"/>
  <c r="R178"/>
  <c r="P178"/>
  <c r="N178"/>
  <c r="L178"/>
  <c r="J178"/>
  <c r="H178"/>
  <c r="F178"/>
  <c r="D178"/>
  <c r="B178"/>
  <c r="Z177"/>
  <c r="X177"/>
  <c r="V177"/>
  <c r="T177"/>
  <c r="R177"/>
  <c r="P177"/>
  <c r="N177"/>
  <c r="L177"/>
  <c r="J177"/>
  <c r="H177"/>
  <c r="F177"/>
  <c r="D177"/>
  <c r="B177"/>
  <c r="Z176"/>
  <c r="X176"/>
  <c r="V176"/>
  <c r="T176"/>
  <c r="R176"/>
  <c r="P176"/>
  <c r="N176"/>
  <c r="L176"/>
  <c r="J176"/>
  <c r="H176"/>
  <c r="F176"/>
  <c r="D176"/>
  <c r="B176"/>
  <c r="Z175"/>
  <c r="X175"/>
  <c r="V175"/>
  <c r="T175"/>
  <c r="R175"/>
  <c r="P175"/>
  <c r="N175"/>
  <c r="L175"/>
  <c r="J175"/>
  <c r="H175"/>
  <c r="F175"/>
  <c r="D175"/>
  <c r="B175"/>
  <c r="Z174"/>
  <c r="X174"/>
  <c r="V174"/>
  <c r="T174"/>
  <c r="R174"/>
  <c r="P174"/>
  <c r="N174"/>
  <c r="L174"/>
  <c r="J174"/>
  <c r="H174"/>
  <c r="F174"/>
  <c r="D174"/>
  <c r="B174"/>
  <c r="Z173"/>
  <c r="X173"/>
  <c r="V173"/>
  <c r="T173"/>
  <c r="R173"/>
  <c r="P173"/>
  <c r="N173"/>
  <c r="L173"/>
  <c r="J173"/>
  <c r="H173"/>
  <c r="F173"/>
  <c r="D173"/>
  <c r="B173"/>
  <c r="Z172"/>
  <c r="X172"/>
  <c r="V172"/>
  <c r="T172"/>
  <c r="R172"/>
  <c r="P172"/>
  <c r="N172"/>
  <c r="L172"/>
  <c r="J172"/>
  <c r="H172"/>
  <c r="F172"/>
  <c r="D172"/>
  <c r="B172"/>
  <c r="Z171"/>
  <c r="X171"/>
  <c r="V171"/>
  <c r="T171"/>
  <c r="R171"/>
  <c r="P171"/>
  <c r="N171"/>
  <c r="L171"/>
  <c r="J171"/>
  <c r="H171"/>
  <c r="F171"/>
  <c r="D171"/>
  <c r="B171"/>
  <c r="Z170"/>
  <c r="X170"/>
  <c r="V170"/>
  <c r="T170"/>
  <c r="R170"/>
  <c r="P170"/>
  <c r="N170"/>
  <c r="L170"/>
  <c r="J170"/>
  <c r="H170"/>
  <c r="F170"/>
  <c r="D170"/>
  <c r="B170"/>
  <c r="Z169"/>
  <c r="X169"/>
  <c r="V169"/>
  <c r="T169"/>
  <c r="R169"/>
  <c r="P169"/>
  <c r="N169"/>
  <c r="L169"/>
  <c r="J169"/>
  <c r="H169"/>
  <c r="F169"/>
  <c r="D169"/>
  <c r="B169"/>
  <c r="Z168"/>
  <c r="X168"/>
  <c r="V168"/>
  <c r="T168"/>
  <c r="R168"/>
  <c r="P168"/>
  <c r="N168"/>
  <c r="L168"/>
  <c r="J168"/>
  <c r="H168"/>
  <c r="F168"/>
  <c r="D168"/>
  <c r="B168"/>
  <c r="Z167"/>
  <c r="X167"/>
  <c r="V167"/>
  <c r="T167"/>
  <c r="R167"/>
  <c r="P167"/>
  <c r="N167"/>
  <c r="L167"/>
  <c r="J167"/>
  <c r="H167"/>
  <c r="F167"/>
  <c r="D167"/>
  <c r="B167"/>
  <c r="Z166"/>
  <c r="X166"/>
  <c r="V166"/>
  <c r="T166"/>
  <c r="R166"/>
  <c r="P166"/>
  <c r="N166"/>
  <c r="L166"/>
  <c r="J166"/>
  <c r="H166"/>
  <c r="F166"/>
  <c r="D166"/>
  <c r="B166"/>
  <c r="Z165"/>
  <c r="X165"/>
  <c r="V165"/>
  <c r="T165"/>
  <c r="R165"/>
  <c r="P165"/>
  <c r="N165"/>
  <c r="L165"/>
  <c r="J165"/>
  <c r="H165"/>
  <c r="F165"/>
  <c r="D165"/>
  <c r="B165"/>
  <c r="Z164"/>
  <c r="X164"/>
  <c r="V164"/>
  <c r="T164"/>
  <c r="R164"/>
  <c r="P164"/>
  <c r="N164"/>
  <c r="L164"/>
  <c r="J164"/>
  <c r="H164"/>
  <c r="F164"/>
  <c r="D164"/>
  <c r="B164"/>
  <c r="Z163"/>
  <c r="X163"/>
  <c r="V163"/>
  <c r="T163"/>
  <c r="R163"/>
  <c r="P163"/>
  <c r="N163"/>
  <c r="L163"/>
  <c r="J163"/>
  <c r="H163"/>
  <c r="F163"/>
  <c r="D163"/>
  <c r="B163"/>
  <c r="Z162"/>
  <c r="X162"/>
  <c r="V162"/>
  <c r="T162"/>
  <c r="R162"/>
  <c r="P162"/>
  <c r="N162"/>
  <c r="L162"/>
  <c r="J162"/>
  <c r="H162"/>
  <c r="F162"/>
  <c r="D162"/>
  <c r="B162"/>
  <c r="Z161"/>
  <c r="X161"/>
  <c r="V161"/>
  <c r="T161"/>
  <c r="R161"/>
  <c r="P161"/>
  <c r="N161"/>
  <c r="L161"/>
  <c r="J161"/>
  <c r="H161"/>
  <c r="F161"/>
  <c r="D161"/>
  <c r="B161"/>
  <c r="Z160"/>
  <c r="X160"/>
  <c r="V160"/>
  <c r="T160"/>
  <c r="R160"/>
  <c r="P160"/>
  <c r="N160"/>
  <c r="L160"/>
  <c r="J160"/>
  <c r="H160"/>
  <c r="F160"/>
  <c r="D160"/>
  <c r="B160"/>
  <c r="Z159"/>
  <c r="X159"/>
  <c r="V159"/>
  <c r="T159"/>
  <c r="R159"/>
  <c r="P159"/>
  <c r="N159"/>
  <c r="L159"/>
  <c r="J159"/>
  <c r="H159"/>
  <c r="F159"/>
  <c r="D159"/>
  <c r="B159"/>
  <c r="Z158"/>
  <c r="X158"/>
  <c r="V158"/>
  <c r="T158"/>
  <c r="R158"/>
  <c r="P158"/>
  <c r="N158"/>
  <c r="L158"/>
  <c r="J158"/>
  <c r="H158"/>
  <c r="F158"/>
  <c r="D158"/>
  <c r="B158"/>
  <c r="Z157"/>
  <c r="X157"/>
  <c r="V157"/>
  <c r="T157"/>
  <c r="R157"/>
  <c r="P157"/>
  <c r="N157"/>
  <c r="L157"/>
  <c r="J157"/>
  <c r="H157"/>
  <c r="F157"/>
  <c r="D157"/>
  <c r="B157"/>
  <c r="Z156"/>
  <c r="X156"/>
  <c r="V156"/>
  <c r="T156"/>
  <c r="R156"/>
  <c r="P156"/>
  <c r="N156"/>
  <c r="L156"/>
  <c r="J156"/>
  <c r="H156"/>
  <c r="F156"/>
  <c r="D156"/>
  <c r="B156"/>
  <c r="Z155"/>
  <c r="X155"/>
  <c r="V155"/>
  <c r="T155"/>
  <c r="R155"/>
  <c r="P155"/>
  <c r="N155"/>
  <c r="L155"/>
  <c r="J155"/>
  <c r="H155"/>
  <c r="F155"/>
  <c r="D155"/>
  <c r="B155"/>
  <c r="Z154"/>
  <c r="X154"/>
  <c r="V154"/>
  <c r="T154"/>
  <c r="R154"/>
  <c r="P154"/>
  <c r="N154"/>
  <c r="L154"/>
  <c r="J154"/>
  <c r="H154"/>
  <c r="F154"/>
  <c r="D154"/>
  <c r="B154"/>
  <c r="Z153"/>
  <c r="X153"/>
  <c r="V153"/>
  <c r="T153"/>
  <c r="R153"/>
  <c r="P153"/>
  <c r="N153"/>
  <c r="L153"/>
  <c r="J153"/>
  <c r="H153"/>
  <c r="F153"/>
  <c r="D153"/>
  <c r="B153"/>
  <c r="Z152"/>
  <c r="X152"/>
  <c r="V152"/>
  <c r="T152"/>
  <c r="R152"/>
  <c r="P152"/>
  <c r="N152"/>
  <c r="L152"/>
  <c r="J152"/>
  <c r="H152"/>
  <c r="F152"/>
  <c r="D152"/>
  <c r="B152"/>
  <c r="Z151"/>
  <c r="X151"/>
  <c r="V151"/>
  <c r="T151"/>
  <c r="R151"/>
  <c r="P151"/>
  <c r="N151"/>
  <c r="L151"/>
  <c r="J151"/>
  <c r="H151"/>
  <c r="F151"/>
  <c r="D151"/>
  <c r="B151"/>
  <c r="Z150"/>
  <c r="X150"/>
  <c r="V150"/>
  <c r="T150"/>
  <c r="R150"/>
  <c r="P150"/>
  <c r="N150"/>
  <c r="L150"/>
  <c r="J150"/>
  <c r="H150"/>
  <c r="F150"/>
  <c r="D150"/>
  <c r="B150"/>
  <c r="Z149"/>
  <c r="X149"/>
  <c r="V149"/>
  <c r="T149"/>
  <c r="R149"/>
  <c r="P149"/>
  <c r="N149"/>
  <c r="L149"/>
  <c r="J149"/>
  <c r="H149"/>
  <c r="F149"/>
  <c r="D149"/>
  <c r="B149"/>
  <c r="Z148"/>
  <c r="X148"/>
  <c r="V148"/>
  <c r="T148"/>
  <c r="R148"/>
  <c r="P148"/>
  <c r="N148"/>
  <c r="L148"/>
  <c r="J148"/>
  <c r="H148"/>
  <c r="F148"/>
  <c r="D148"/>
  <c r="B148"/>
  <c r="Z147"/>
  <c r="X147"/>
  <c r="V147"/>
  <c r="T147"/>
  <c r="R147"/>
  <c r="P147"/>
  <c r="N147"/>
  <c r="L147"/>
  <c r="J147"/>
  <c r="H147"/>
  <c r="F147"/>
  <c r="D147"/>
  <c r="B147"/>
  <c r="Z146"/>
  <c r="X146"/>
  <c r="V146"/>
  <c r="T146"/>
  <c r="R146"/>
  <c r="P146"/>
  <c r="N146"/>
  <c r="L146"/>
  <c r="J146"/>
  <c r="H146"/>
  <c r="F146"/>
  <c r="D146"/>
  <c r="B146"/>
  <c r="Z145"/>
  <c r="X145"/>
  <c r="V145"/>
  <c r="T145"/>
  <c r="R145"/>
  <c r="P145"/>
  <c r="N145"/>
  <c r="L145"/>
  <c r="J145"/>
  <c r="H145"/>
  <c r="F145"/>
  <c r="D145"/>
  <c r="B145"/>
  <c r="Z144"/>
  <c r="X144"/>
  <c r="V144"/>
  <c r="T144"/>
  <c r="R144"/>
  <c r="P144"/>
  <c r="N144"/>
  <c r="L144"/>
  <c r="J144"/>
  <c r="H144"/>
  <c r="F144"/>
  <c r="D144"/>
  <c r="B144"/>
  <c r="Z143"/>
  <c r="X143"/>
  <c r="V143"/>
  <c r="T143"/>
  <c r="R143"/>
  <c r="P143"/>
  <c r="N143"/>
  <c r="L143"/>
  <c r="J143"/>
  <c r="H143"/>
  <c r="F143"/>
  <c r="D143"/>
  <c r="B143"/>
  <c r="Z142"/>
  <c r="X142"/>
  <c r="V142"/>
  <c r="T142"/>
  <c r="R142"/>
  <c r="P142"/>
  <c r="N142"/>
  <c r="L142"/>
  <c r="J142"/>
  <c r="H142"/>
  <c r="F142"/>
  <c r="D142"/>
  <c r="B142"/>
  <c r="Z141"/>
  <c r="X141"/>
  <c r="V141"/>
  <c r="T141"/>
  <c r="R141"/>
  <c r="P141"/>
  <c r="N141"/>
  <c r="L141"/>
  <c r="J141"/>
  <c r="H141"/>
  <c r="F141"/>
  <c r="D141"/>
  <c r="B141"/>
  <c r="Z140"/>
  <c r="X140"/>
  <c r="V140"/>
  <c r="T140"/>
  <c r="R140"/>
  <c r="P140"/>
  <c r="N140"/>
  <c r="L140"/>
  <c r="J140"/>
  <c r="H140"/>
  <c r="F140"/>
  <c r="D140"/>
  <c r="B140"/>
  <c r="Z139"/>
  <c r="X139"/>
  <c r="V139"/>
  <c r="T139"/>
  <c r="R139"/>
  <c r="P139"/>
  <c r="N139"/>
  <c r="L139"/>
  <c r="J139"/>
  <c r="H139"/>
  <c r="F139"/>
  <c r="D139"/>
  <c r="B139"/>
  <c r="Z138"/>
  <c r="X138"/>
  <c r="V138"/>
  <c r="T138"/>
  <c r="R138"/>
  <c r="P138"/>
  <c r="N138"/>
  <c r="L138"/>
  <c r="J138"/>
  <c r="H138"/>
  <c r="F138"/>
  <c r="D138"/>
  <c r="B138"/>
  <c r="Z137"/>
  <c r="X137"/>
  <c r="V137"/>
  <c r="T137"/>
  <c r="R137"/>
  <c r="P137"/>
  <c r="N137"/>
  <c r="L137"/>
  <c r="J137"/>
  <c r="H137"/>
  <c r="F137"/>
  <c r="D137"/>
  <c r="B137"/>
  <c r="Z136"/>
  <c r="X136"/>
  <c r="V136"/>
  <c r="T136"/>
  <c r="R136"/>
  <c r="P136"/>
  <c r="N136"/>
  <c r="L136"/>
  <c r="J136"/>
  <c r="H136"/>
  <c r="F136"/>
  <c r="D136"/>
  <c r="B136"/>
  <c r="Z135"/>
  <c r="X135"/>
  <c r="V135"/>
  <c r="T135"/>
  <c r="R135"/>
  <c r="P135"/>
  <c r="N135"/>
  <c r="L135"/>
  <c r="J135"/>
  <c r="H135"/>
  <c r="F135"/>
  <c r="D135"/>
  <c r="B135"/>
  <c r="Z134"/>
  <c r="X134"/>
  <c r="V134"/>
  <c r="T134"/>
  <c r="R134"/>
  <c r="P134"/>
  <c r="N134"/>
  <c r="L134"/>
  <c r="J134"/>
  <c r="H134"/>
  <c r="F134"/>
  <c r="D134"/>
  <c r="B134"/>
  <c r="Z133"/>
  <c r="X133"/>
  <c r="V133"/>
  <c r="T133"/>
  <c r="R133"/>
  <c r="P133"/>
  <c r="N133"/>
  <c r="L133"/>
  <c r="J133"/>
  <c r="H133"/>
  <c r="F133"/>
  <c r="D133"/>
  <c r="B133"/>
  <c r="Z132"/>
  <c r="X132"/>
  <c r="V132"/>
  <c r="T132"/>
  <c r="R132"/>
  <c r="P132"/>
  <c r="N132"/>
  <c r="L132"/>
  <c r="J132"/>
  <c r="H132"/>
  <c r="F132"/>
  <c r="D132"/>
  <c r="B132"/>
  <c r="Z131"/>
  <c r="X131"/>
  <c r="V131"/>
  <c r="T131"/>
  <c r="R131"/>
  <c r="P131"/>
  <c r="N131"/>
  <c r="L131"/>
  <c r="J131"/>
  <c r="H131"/>
  <c r="F131"/>
  <c r="D131"/>
  <c r="B131"/>
  <c r="Z130"/>
  <c r="X130"/>
  <c r="V130"/>
  <c r="T130"/>
  <c r="R130"/>
  <c r="P130"/>
  <c r="N130"/>
  <c r="L130"/>
  <c r="J130"/>
  <c r="H130"/>
  <c r="F130"/>
  <c r="D130"/>
  <c r="B130"/>
  <c r="Z129"/>
  <c r="X129"/>
  <c r="V129"/>
  <c r="T129"/>
  <c r="R129"/>
  <c r="P129"/>
  <c r="N129"/>
  <c r="L129"/>
  <c r="J129"/>
  <c r="H129"/>
  <c r="F129"/>
  <c r="D129"/>
  <c r="B129"/>
  <c r="Z128"/>
  <c r="X128"/>
  <c r="V128"/>
  <c r="T128"/>
  <c r="R128"/>
  <c r="P128"/>
  <c r="N128"/>
  <c r="L128"/>
  <c r="J128"/>
  <c r="H128"/>
  <c r="F128"/>
  <c r="D128"/>
  <c r="B128"/>
  <c r="Z127"/>
  <c r="X127"/>
  <c r="V127"/>
  <c r="T127"/>
  <c r="R127"/>
  <c r="P127"/>
  <c r="N127"/>
  <c r="L127"/>
  <c r="J127"/>
  <c r="H127"/>
  <c r="F127"/>
  <c r="D127"/>
  <c r="B127"/>
  <c r="Z126"/>
  <c r="X126"/>
  <c r="V126"/>
  <c r="T126"/>
  <c r="R126"/>
  <c r="P126"/>
  <c r="N126"/>
  <c r="L126"/>
  <c r="J126"/>
  <c r="H126"/>
  <c r="F126"/>
  <c r="D126"/>
  <c r="B126"/>
  <c r="Z125"/>
  <c r="X125"/>
  <c r="V125"/>
  <c r="T125"/>
  <c r="R125"/>
  <c r="P125"/>
  <c r="N125"/>
  <c r="L125"/>
  <c r="J125"/>
  <c r="H125"/>
  <c r="F125"/>
  <c r="D125"/>
  <c r="B125"/>
  <c r="Z124"/>
  <c r="X124"/>
  <c r="V124"/>
  <c r="T124"/>
  <c r="R124"/>
  <c r="P124"/>
  <c r="N124"/>
  <c r="L124"/>
  <c r="J124"/>
  <c r="H124"/>
  <c r="F124"/>
  <c r="D124"/>
  <c r="B124"/>
  <c r="Z123"/>
  <c r="X123"/>
  <c r="V123"/>
  <c r="T123"/>
  <c r="R123"/>
  <c r="P123"/>
  <c r="N123"/>
  <c r="L123"/>
  <c r="J123"/>
  <c r="H123"/>
  <c r="F123"/>
  <c r="D123"/>
  <c r="B123"/>
  <c r="Z122"/>
  <c r="X122"/>
  <c r="V122"/>
  <c r="T122"/>
  <c r="R122"/>
  <c r="P122"/>
  <c r="N122"/>
  <c r="L122"/>
  <c r="J122"/>
  <c r="H122"/>
  <c r="F122"/>
  <c r="D122"/>
  <c r="B122"/>
  <c r="Z121"/>
  <c r="X121"/>
  <c r="V121"/>
  <c r="T121"/>
  <c r="R121"/>
  <c r="P121"/>
  <c r="N121"/>
  <c r="L121"/>
  <c r="J121"/>
  <c r="H121"/>
  <c r="F121"/>
  <c r="D121"/>
  <c r="B121"/>
  <c r="Z120"/>
  <c r="X120"/>
  <c r="V120"/>
  <c r="T120"/>
  <c r="R120"/>
  <c r="P120"/>
  <c r="N120"/>
  <c r="L120"/>
  <c r="J120"/>
  <c r="H120"/>
  <c r="F120"/>
  <c r="D120"/>
  <c r="B120"/>
  <c r="Z119"/>
  <c r="X119"/>
  <c r="V119"/>
  <c r="T119"/>
  <c r="R119"/>
  <c r="P119"/>
  <c r="N119"/>
  <c r="L119"/>
  <c r="J119"/>
  <c r="H119"/>
  <c r="F119"/>
  <c r="D119"/>
  <c r="B119"/>
  <c r="Z118"/>
  <c r="X118"/>
  <c r="V118"/>
  <c r="T118"/>
  <c r="R118"/>
  <c r="P118"/>
  <c r="N118"/>
  <c r="L118"/>
  <c r="J118"/>
  <c r="H118"/>
  <c r="F118"/>
  <c r="D118"/>
  <c r="B118"/>
  <c r="Z117"/>
  <c r="X117"/>
  <c r="V117"/>
  <c r="T117"/>
  <c r="R117"/>
  <c r="P117"/>
  <c r="N117"/>
  <c r="L117"/>
  <c r="J117"/>
  <c r="H117"/>
  <c r="F117"/>
  <c r="D117"/>
  <c r="B117"/>
  <c r="Z116"/>
  <c r="X116"/>
  <c r="V116"/>
  <c r="T116"/>
  <c r="R116"/>
  <c r="P116"/>
  <c r="N116"/>
  <c r="L116"/>
  <c r="J116"/>
  <c r="H116"/>
  <c r="F116"/>
  <c r="D116"/>
  <c r="B116"/>
  <c r="Z115"/>
  <c r="X115"/>
  <c r="V115"/>
  <c r="T115"/>
  <c r="R115"/>
  <c r="P115"/>
  <c r="N115"/>
  <c r="L115"/>
  <c r="J115"/>
  <c r="H115"/>
  <c r="F115"/>
  <c r="D115"/>
  <c r="B115"/>
  <c r="Z114"/>
  <c r="X114"/>
  <c r="V114"/>
  <c r="T114"/>
  <c r="R114"/>
  <c r="P114"/>
  <c r="N114"/>
  <c r="L114"/>
  <c r="J114"/>
  <c r="H114"/>
  <c r="F114"/>
  <c r="D114"/>
  <c r="B114"/>
  <c r="Z113"/>
  <c r="X113"/>
  <c r="V113"/>
  <c r="T113"/>
  <c r="R113"/>
  <c r="P113"/>
  <c r="N113"/>
  <c r="L113"/>
  <c r="J113"/>
  <c r="H113"/>
  <c r="F113"/>
  <c r="D113"/>
  <c r="B113"/>
  <c r="Z112"/>
  <c r="X112"/>
  <c r="V112"/>
  <c r="T112"/>
  <c r="R112"/>
  <c r="P112"/>
  <c r="N112"/>
  <c r="L112"/>
  <c r="J112"/>
  <c r="H112"/>
  <c r="F112"/>
  <c r="D112"/>
  <c r="B112"/>
  <c r="Z111"/>
  <c r="X111"/>
  <c r="V111"/>
  <c r="T111"/>
  <c r="R111"/>
  <c r="P111"/>
  <c r="N111"/>
  <c r="L111"/>
  <c r="J111"/>
  <c r="H111"/>
  <c r="F111"/>
  <c r="D111"/>
  <c r="B111"/>
  <c r="Z110"/>
  <c r="X110"/>
  <c r="V110"/>
  <c r="T110"/>
  <c r="R110"/>
  <c r="P110"/>
  <c r="N110"/>
  <c r="L110"/>
  <c r="J110"/>
  <c r="H110"/>
  <c r="F110"/>
  <c r="D110"/>
  <c r="B110"/>
  <c r="Z109"/>
  <c r="X109"/>
  <c r="V109"/>
  <c r="T109"/>
  <c r="R109"/>
  <c r="P109"/>
  <c r="N109"/>
  <c r="L109"/>
  <c r="J109"/>
  <c r="H109"/>
  <c r="F109"/>
  <c r="D109"/>
  <c r="B109"/>
  <c r="Z108"/>
  <c r="X108"/>
  <c r="V108"/>
  <c r="T108"/>
  <c r="R108"/>
  <c r="P108"/>
  <c r="N108"/>
  <c r="L108"/>
  <c r="J108"/>
  <c r="H108"/>
  <c r="F108"/>
  <c r="D108"/>
  <c r="B108"/>
  <c r="Z107"/>
  <c r="X107"/>
  <c r="V107"/>
  <c r="T107"/>
  <c r="R107"/>
  <c r="P107"/>
  <c r="N107"/>
  <c r="L107"/>
  <c r="J107"/>
  <c r="H107"/>
  <c r="F107"/>
  <c r="D107"/>
  <c r="B107"/>
  <c r="Z106"/>
  <c r="X106"/>
  <c r="V106"/>
  <c r="T106"/>
  <c r="R106"/>
  <c r="P106"/>
  <c r="N106"/>
  <c r="L106"/>
  <c r="J106"/>
  <c r="H106"/>
  <c r="F106"/>
  <c r="D106"/>
  <c r="B106"/>
  <c r="Z105"/>
  <c r="X105"/>
  <c r="V105"/>
  <c r="T105"/>
  <c r="R105"/>
  <c r="P105"/>
  <c r="N105"/>
  <c r="L105"/>
  <c r="J105"/>
  <c r="H105"/>
  <c r="F105"/>
  <c r="D105"/>
  <c r="B105"/>
  <c r="Z104"/>
  <c r="X104"/>
  <c r="V104"/>
  <c r="T104"/>
  <c r="R104"/>
  <c r="P104"/>
  <c r="N104"/>
  <c r="L104"/>
  <c r="J104"/>
  <c r="H104"/>
  <c r="F104"/>
  <c r="D104"/>
  <c r="B104"/>
  <c r="Z103"/>
  <c r="X103"/>
  <c r="V103"/>
  <c r="T103"/>
  <c r="R103"/>
  <c r="P103"/>
  <c r="N103"/>
  <c r="L103"/>
  <c r="J103"/>
  <c r="H103"/>
  <c r="F103"/>
  <c r="D103"/>
  <c r="B103"/>
  <c r="Z102"/>
  <c r="X102"/>
  <c r="V102"/>
  <c r="T102"/>
  <c r="R102"/>
  <c r="P102"/>
  <c r="N102"/>
  <c r="L102"/>
  <c r="J102"/>
  <c r="H102"/>
  <c r="F102"/>
  <c r="D102"/>
  <c r="B102"/>
  <c r="Z101"/>
  <c r="X101"/>
  <c r="V101"/>
  <c r="T101"/>
  <c r="R101"/>
  <c r="P101"/>
  <c r="N101"/>
  <c r="L101"/>
  <c r="J101"/>
  <c r="H101"/>
  <c r="F101"/>
  <c r="D101"/>
  <c r="B101"/>
  <c r="Z100"/>
  <c r="X100"/>
  <c r="V100"/>
  <c r="T100"/>
  <c r="R100"/>
  <c r="P100"/>
  <c r="N100"/>
  <c r="L100"/>
  <c r="J100"/>
  <c r="H100"/>
  <c r="F100"/>
  <c r="D100"/>
  <c r="B100"/>
  <c r="Z99"/>
  <c r="X99"/>
  <c r="V99"/>
  <c r="T99"/>
  <c r="R99"/>
  <c r="P99"/>
  <c r="N99"/>
  <c r="L99"/>
  <c r="J99"/>
  <c r="H99"/>
  <c r="F99"/>
  <c r="D99"/>
  <c r="B99"/>
  <c r="Z98"/>
  <c r="X98"/>
  <c r="V98"/>
  <c r="T98"/>
  <c r="R98"/>
  <c r="P98"/>
  <c r="N98"/>
  <c r="L98"/>
  <c r="J98"/>
  <c r="H98"/>
  <c r="F98"/>
  <c r="D98"/>
  <c r="B98"/>
  <c r="Z97"/>
  <c r="X97"/>
  <c r="V97"/>
  <c r="T97"/>
  <c r="R97"/>
  <c r="P97"/>
  <c r="N97"/>
  <c r="L97"/>
  <c r="J97"/>
  <c r="H97"/>
  <c r="F97"/>
  <c r="D97"/>
  <c r="B97"/>
  <c r="Z96"/>
  <c r="X96"/>
  <c r="V96"/>
  <c r="T96"/>
  <c r="R96"/>
  <c r="P96"/>
  <c r="N96"/>
  <c r="L96"/>
  <c r="J96"/>
  <c r="H96"/>
  <c r="F96"/>
  <c r="D96"/>
  <c r="B96"/>
  <c r="Z95"/>
  <c r="X95"/>
  <c r="V95"/>
  <c r="T95"/>
  <c r="R95"/>
  <c r="P95"/>
  <c r="N95"/>
  <c r="L95"/>
  <c r="J95"/>
  <c r="H95"/>
  <c r="F95"/>
  <c r="D95"/>
  <c r="B95"/>
  <c r="Z94"/>
  <c r="X94"/>
  <c r="V94"/>
  <c r="T94"/>
  <c r="R94"/>
  <c r="P94"/>
  <c r="N94"/>
  <c r="L94"/>
  <c r="J94"/>
  <c r="H94"/>
  <c r="F94"/>
  <c r="D94"/>
  <c r="B94"/>
  <c r="Z93"/>
  <c r="X93"/>
  <c r="V93"/>
  <c r="T93"/>
  <c r="R93"/>
  <c r="P93"/>
  <c r="N93"/>
  <c r="L93"/>
  <c r="J93"/>
  <c r="H93"/>
  <c r="F93"/>
  <c r="D93"/>
  <c r="B93"/>
  <c r="Z92"/>
  <c r="X92"/>
  <c r="V92"/>
  <c r="T92"/>
  <c r="R92"/>
  <c r="P92"/>
  <c r="N92"/>
  <c r="L92"/>
  <c r="J92"/>
  <c r="H92"/>
  <c r="F92"/>
  <c r="D92"/>
  <c r="B92"/>
  <c r="Z91"/>
  <c r="X91"/>
  <c r="V91"/>
  <c r="T91"/>
  <c r="R91"/>
  <c r="P91"/>
  <c r="N91"/>
  <c r="L91"/>
  <c r="J91"/>
  <c r="H91"/>
  <c r="F91"/>
  <c r="D91"/>
  <c r="B91"/>
  <c r="Z90"/>
  <c r="X90"/>
  <c r="V90"/>
  <c r="T90"/>
  <c r="R90"/>
  <c r="P90"/>
  <c r="N90"/>
  <c r="L90"/>
  <c r="J90"/>
  <c r="H90"/>
  <c r="F90"/>
  <c r="D90"/>
  <c r="B90"/>
  <c r="Z89"/>
  <c r="X89"/>
  <c r="V89"/>
  <c r="T89"/>
  <c r="R89"/>
  <c r="P89"/>
  <c r="N89"/>
  <c r="L89"/>
  <c r="J89"/>
  <c r="H89"/>
  <c r="F89"/>
  <c r="D89"/>
  <c r="B89"/>
  <c r="Z88"/>
  <c r="X88"/>
  <c r="V88"/>
  <c r="T88"/>
  <c r="R88"/>
  <c r="P88"/>
  <c r="N88"/>
  <c r="L88"/>
  <c r="J88"/>
  <c r="H88"/>
  <c r="F88"/>
  <c r="D88"/>
  <c r="B88"/>
  <c r="Z87"/>
  <c r="X87"/>
  <c r="V87"/>
  <c r="T87"/>
  <c r="R87"/>
  <c r="P87"/>
  <c r="N87"/>
  <c r="L87"/>
  <c r="J87"/>
  <c r="H87"/>
  <c r="F87"/>
  <c r="D87"/>
  <c r="B87"/>
  <c r="Z86"/>
  <c r="X86"/>
  <c r="V86"/>
  <c r="T86"/>
  <c r="R86"/>
  <c r="P86"/>
  <c r="N86"/>
  <c r="L86"/>
  <c r="J86"/>
  <c r="H86"/>
  <c r="F86"/>
  <c r="D86"/>
  <c r="B86"/>
  <c r="Z85"/>
  <c r="X85"/>
  <c r="V85"/>
  <c r="T85"/>
  <c r="R85"/>
  <c r="P85"/>
  <c r="N85"/>
  <c r="L85"/>
  <c r="J85"/>
  <c r="H85"/>
  <c r="F85"/>
  <c r="D85"/>
  <c r="B85"/>
  <c r="Z84"/>
  <c r="X84"/>
  <c r="V84"/>
  <c r="T84"/>
  <c r="R84"/>
  <c r="P84"/>
  <c r="N84"/>
  <c r="L84"/>
  <c r="J84"/>
  <c r="H84"/>
  <c r="F84"/>
  <c r="D84"/>
  <c r="B84"/>
  <c r="Z83"/>
  <c r="X83"/>
  <c r="V83"/>
  <c r="T83"/>
  <c r="R83"/>
  <c r="P83"/>
  <c r="N83"/>
  <c r="L83"/>
  <c r="J83"/>
  <c r="H83"/>
  <c r="F83"/>
  <c r="D83"/>
  <c r="B83"/>
  <c r="Z82"/>
  <c r="X82"/>
  <c r="V82"/>
  <c r="T82"/>
  <c r="R82"/>
  <c r="P82"/>
  <c r="N82"/>
  <c r="L82"/>
  <c r="J82"/>
  <c r="H82"/>
  <c r="F82"/>
  <c r="D82"/>
  <c r="B82"/>
  <c r="Z81"/>
  <c r="X81"/>
  <c r="V81"/>
  <c r="T81"/>
  <c r="R81"/>
  <c r="P81"/>
  <c r="N81"/>
  <c r="L81"/>
  <c r="J81"/>
  <c r="H81"/>
  <c r="F81"/>
  <c r="D81"/>
  <c r="B81"/>
  <c r="Z80"/>
  <c r="X80"/>
  <c r="V80"/>
  <c r="T80"/>
  <c r="R80"/>
  <c r="P80"/>
  <c r="N80"/>
  <c r="L80"/>
  <c r="J80"/>
  <c r="H80"/>
  <c r="F80"/>
  <c r="D80"/>
  <c r="B80"/>
  <c r="Z79"/>
  <c r="X79"/>
  <c r="V79"/>
  <c r="T79"/>
  <c r="R79"/>
  <c r="P79"/>
  <c r="N79"/>
  <c r="L79"/>
  <c r="J79"/>
  <c r="H79"/>
  <c r="F79"/>
  <c r="D79"/>
  <c r="B79"/>
  <c r="Z78"/>
  <c r="X78"/>
  <c r="V78"/>
  <c r="T78"/>
  <c r="R78"/>
  <c r="P78"/>
  <c r="N78"/>
  <c r="L78"/>
  <c r="J78"/>
  <c r="H78"/>
  <c r="F78"/>
  <c r="D78"/>
  <c r="B78"/>
  <c r="Z77"/>
  <c r="X77"/>
  <c r="V77"/>
  <c r="T77"/>
  <c r="R77"/>
  <c r="P77"/>
  <c r="N77"/>
  <c r="L77"/>
  <c r="J77"/>
  <c r="H77"/>
  <c r="F77"/>
  <c r="D77"/>
  <c r="Z76"/>
  <c r="X76"/>
  <c r="V76"/>
  <c r="T76"/>
  <c r="R76"/>
  <c r="P76"/>
  <c r="N76"/>
  <c r="L76"/>
  <c r="J76"/>
  <c r="H76"/>
  <c r="F76"/>
  <c r="D76"/>
  <c r="B76"/>
  <c r="Z75"/>
  <c r="X75"/>
  <c r="V75"/>
  <c r="T75"/>
  <c r="R75"/>
  <c r="P75"/>
  <c r="N75"/>
  <c r="L75"/>
  <c r="J75"/>
  <c r="H75"/>
  <c r="F75"/>
  <c r="D75"/>
  <c r="B75"/>
  <c r="Z74"/>
  <c r="X74"/>
  <c r="V74"/>
  <c r="T74"/>
  <c r="R74"/>
  <c r="P74"/>
  <c r="N74"/>
  <c r="L74"/>
  <c r="J74"/>
  <c r="H74"/>
  <c r="F74"/>
  <c r="D74"/>
  <c r="B74"/>
  <c r="Z73"/>
  <c r="X73"/>
  <c r="V73"/>
  <c r="T73"/>
  <c r="R73"/>
  <c r="P73"/>
  <c r="N73"/>
  <c r="L73"/>
  <c r="J73"/>
  <c r="H73"/>
  <c r="F73"/>
  <c r="D73"/>
  <c r="B73"/>
  <c r="Z72"/>
  <c r="X72"/>
  <c r="V72"/>
  <c r="T72"/>
  <c r="R72"/>
  <c r="P72"/>
  <c r="N72"/>
  <c r="L72"/>
  <c r="J72"/>
  <c r="H72"/>
  <c r="F72"/>
  <c r="D72"/>
  <c r="B72"/>
  <c r="Z71"/>
  <c r="X71"/>
  <c r="V71"/>
  <c r="T71"/>
  <c r="R71"/>
  <c r="P71"/>
  <c r="N71"/>
  <c r="L71"/>
  <c r="J71"/>
  <c r="H71"/>
  <c r="F71"/>
  <c r="D71"/>
  <c r="B71"/>
  <c r="Z70"/>
  <c r="X70"/>
  <c r="V70"/>
  <c r="T70"/>
  <c r="R70"/>
  <c r="P70"/>
  <c r="N70"/>
  <c r="L70"/>
  <c r="J70"/>
  <c r="H70"/>
  <c r="F70"/>
  <c r="D70"/>
  <c r="B70"/>
  <c r="Z69"/>
  <c r="X69"/>
  <c r="V69"/>
  <c r="T69"/>
  <c r="R69"/>
  <c r="P69"/>
  <c r="N69"/>
  <c r="L69"/>
  <c r="J69"/>
  <c r="H69"/>
  <c r="F69"/>
  <c r="D69"/>
  <c r="B69"/>
  <c r="Z68"/>
  <c r="X68"/>
  <c r="V68"/>
  <c r="T68"/>
  <c r="R68"/>
  <c r="P68"/>
  <c r="N68"/>
  <c r="L68"/>
  <c r="J68"/>
  <c r="H68"/>
  <c r="F68"/>
  <c r="D68"/>
  <c r="B68"/>
  <c r="Z67"/>
  <c r="X67"/>
  <c r="V67"/>
  <c r="T67"/>
  <c r="R67"/>
  <c r="P67"/>
  <c r="N67"/>
  <c r="L67"/>
  <c r="J67"/>
  <c r="H67"/>
  <c r="F67"/>
  <c r="D67"/>
  <c r="B67"/>
  <c r="Z66"/>
  <c r="X66"/>
  <c r="V66"/>
  <c r="T66"/>
  <c r="R66"/>
  <c r="P66"/>
  <c r="N66"/>
  <c r="L66"/>
  <c r="J66"/>
  <c r="H66"/>
  <c r="F66"/>
  <c r="D66"/>
  <c r="B66"/>
  <c r="Z65"/>
  <c r="X65"/>
  <c r="V65"/>
  <c r="T65"/>
  <c r="R65"/>
  <c r="P65"/>
  <c r="N65"/>
  <c r="L65"/>
  <c r="J65"/>
  <c r="H65"/>
  <c r="F65"/>
  <c r="D65"/>
  <c r="B65"/>
  <c r="Z64"/>
  <c r="X64"/>
  <c r="V64"/>
  <c r="T64"/>
  <c r="R64"/>
  <c r="P64"/>
  <c r="N64"/>
  <c r="L64"/>
  <c r="J64"/>
  <c r="H64"/>
  <c r="F64"/>
  <c r="D64"/>
  <c r="B64"/>
  <c r="Z63"/>
  <c r="X63"/>
  <c r="V63"/>
  <c r="T63"/>
  <c r="R63"/>
  <c r="P63"/>
  <c r="N63"/>
  <c r="L63"/>
  <c r="J63"/>
  <c r="H63"/>
  <c r="F63"/>
  <c r="D63"/>
  <c r="B63"/>
  <c r="Z62"/>
  <c r="X62"/>
  <c r="V62"/>
  <c r="T62"/>
  <c r="R62"/>
  <c r="P62"/>
  <c r="N62"/>
  <c r="L62"/>
  <c r="J62"/>
  <c r="H62"/>
  <c r="F62"/>
  <c r="D62"/>
  <c r="B62"/>
  <c r="Z61"/>
  <c r="X61"/>
  <c r="V61"/>
  <c r="T61"/>
  <c r="R61"/>
  <c r="P61"/>
  <c r="N61"/>
  <c r="L61"/>
  <c r="J61"/>
  <c r="H61"/>
  <c r="F61"/>
  <c r="D61"/>
  <c r="B61"/>
  <c r="Z60"/>
  <c r="X60"/>
  <c r="V60"/>
  <c r="T60"/>
  <c r="R60"/>
  <c r="P60"/>
  <c r="N60"/>
  <c r="L60"/>
  <c r="J60"/>
  <c r="H60"/>
  <c r="F60"/>
  <c r="D60"/>
  <c r="B60"/>
  <c r="Z59"/>
  <c r="X59"/>
  <c r="V59"/>
  <c r="T59"/>
  <c r="R59"/>
  <c r="P59"/>
  <c r="N59"/>
  <c r="L59"/>
  <c r="J59"/>
  <c r="H59"/>
  <c r="F59"/>
  <c r="D59"/>
  <c r="B59"/>
  <c r="Z58"/>
  <c r="X58"/>
  <c r="V58"/>
  <c r="T58"/>
  <c r="R58"/>
  <c r="P58"/>
  <c r="N58"/>
  <c r="L58"/>
  <c r="J58"/>
  <c r="H58"/>
  <c r="F58"/>
  <c r="D58"/>
  <c r="B58"/>
  <c r="Z57"/>
  <c r="X57"/>
  <c r="V57"/>
  <c r="T57"/>
  <c r="R57"/>
  <c r="P57"/>
  <c r="N57"/>
  <c r="L57"/>
  <c r="J57"/>
  <c r="H57"/>
  <c r="F57"/>
  <c r="D57"/>
  <c r="B57"/>
  <c r="Z56"/>
  <c r="X56"/>
  <c r="V56"/>
  <c r="T56"/>
  <c r="R56"/>
  <c r="P56"/>
  <c r="N56"/>
  <c r="L56"/>
  <c r="J56"/>
  <c r="H56"/>
  <c r="F56"/>
  <c r="D56"/>
  <c r="B56"/>
  <c r="Z55"/>
  <c r="X55"/>
  <c r="V55"/>
  <c r="T55"/>
  <c r="R55"/>
  <c r="P55"/>
  <c r="N55"/>
  <c r="L55"/>
  <c r="J55"/>
  <c r="H55"/>
  <c r="F55"/>
  <c r="D55"/>
  <c r="B55"/>
  <c r="Z54"/>
  <c r="X54"/>
  <c r="V54"/>
  <c r="T54"/>
  <c r="R54"/>
  <c r="P54"/>
  <c r="N54"/>
  <c r="L54"/>
  <c r="J54"/>
  <c r="H54"/>
  <c r="F54"/>
  <c r="D54"/>
  <c r="B54"/>
  <c r="Z53"/>
  <c r="X53"/>
  <c r="V53"/>
  <c r="T53"/>
  <c r="R53"/>
  <c r="P53"/>
  <c r="N53"/>
  <c r="L53"/>
  <c r="J53"/>
  <c r="H53"/>
  <c r="F53"/>
  <c r="D53"/>
  <c r="B53"/>
  <c r="Z52"/>
  <c r="X52"/>
  <c r="V52"/>
  <c r="T52"/>
  <c r="R52"/>
  <c r="P52"/>
  <c r="N52"/>
  <c r="L52"/>
  <c r="J52"/>
  <c r="H52"/>
  <c r="F52"/>
  <c r="D52"/>
  <c r="B52"/>
  <c r="Z51"/>
  <c r="X51"/>
  <c r="V51"/>
  <c r="T51"/>
  <c r="R51"/>
  <c r="P51"/>
  <c r="N51"/>
  <c r="L51"/>
  <c r="J51"/>
  <c r="H51"/>
  <c r="F51"/>
  <c r="D51"/>
  <c r="B51"/>
  <c r="Z50"/>
  <c r="X50"/>
  <c r="V50"/>
  <c r="T50"/>
  <c r="R50"/>
  <c r="P50"/>
  <c r="N50"/>
  <c r="L50"/>
  <c r="J50"/>
  <c r="H50"/>
  <c r="F50"/>
  <c r="D50"/>
  <c r="B50"/>
  <c r="Z49"/>
  <c r="X49"/>
  <c r="V49"/>
  <c r="T49"/>
  <c r="R49"/>
  <c r="P49"/>
  <c r="N49"/>
  <c r="L49"/>
  <c r="J49"/>
  <c r="H49"/>
  <c r="F49"/>
  <c r="D49"/>
  <c r="B49"/>
  <c r="Z48"/>
  <c r="X48"/>
  <c r="V48"/>
  <c r="T48"/>
  <c r="R48"/>
  <c r="P48"/>
  <c r="N48"/>
  <c r="L48"/>
  <c r="J48"/>
  <c r="H48"/>
  <c r="F48"/>
  <c r="D48"/>
  <c r="B48"/>
  <c r="Z47"/>
  <c r="X47"/>
  <c r="V47"/>
  <c r="T47"/>
  <c r="R47"/>
  <c r="P47"/>
  <c r="N47"/>
  <c r="L47"/>
  <c r="J47"/>
  <c r="H47"/>
  <c r="F47"/>
  <c r="D47"/>
  <c r="B47"/>
  <c r="Z46"/>
  <c r="X46"/>
  <c r="V46"/>
  <c r="T46"/>
  <c r="R46"/>
  <c r="P46"/>
  <c r="N46"/>
  <c r="L46"/>
  <c r="J46"/>
  <c r="H46"/>
  <c r="F46"/>
  <c r="D46"/>
  <c r="B46"/>
  <c r="Z45"/>
  <c r="X45"/>
  <c r="V45"/>
  <c r="T45"/>
  <c r="R45"/>
  <c r="P45"/>
  <c r="N45"/>
  <c r="L45"/>
  <c r="J45"/>
  <c r="H45"/>
  <c r="F45"/>
  <c r="D45"/>
  <c r="B45"/>
  <c r="Z44"/>
  <c r="X44"/>
  <c r="V44"/>
  <c r="T44"/>
  <c r="R44"/>
  <c r="P44"/>
  <c r="N44"/>
  <c r="L44"/>
  <c r="J44"/>
  <c r="H44"/>
  <c r="F44"/>
  <c r="D44"/>
  <c r="B44"/>
  <c r="Z43"/>
  <c r="X43"/>
  <c r="V43"/>
  <c r="T43"/>
  <c r="R43"/>
  <c r="P43"/>
  <c r="N43"/>
  <c r="L43"/>
  <c r="J43"/>
  <c r="H43"/>
  <c r="F43"/>
  <c r="D43"/>
  <c r="B43"/>
  <c r="Z42"/>
  <c r="X42"/>
  <c r="V42"/>
  <c r="T42"/>
  <c r="R42"/>
  <c r="P42"/>
  <c r="N42"/>
  <c r="L42"/>
  <c r="J42"/>
  <c r="H42"/>
  <c r="F42"/>
  <c r="D42"/>
  <c r="B42"/>
  <c r="Z41"/>
  <c r="X41"/>
  <c r="V41"/>
  <c r="T41"/>
  <c r="R41"/>
  <c r="P41"/>
  <c r="N41"/>
  <c r="L41"/>
  <c r="J41"/>
  <c r="H41"/>
  <c r="F41"/>
  <c r="D41"/>
  <c r="B41"/>
  <c r="Z40"/>
  <c r="X40"/>
  <c r="V40"/>
  <c r="T40"/>
  <c r="R40"/>
  <c r="P40"/>
  <c r="N40"/>
  <c r="L40"/>
  <c r="J40"/>
  <c r="H40"/>
  <c r="F40"/>
  <c r="D40"/>
  <c r="B40"/>
  <c r="Z39"/>
  <c r="X39"/>
  <c r="V39"/>
  <c r="T39"/>
  <c r="R39"/>
  <c r="P39"/>
  <c r="N39"/>
  <c r="L39"/>
  <c r="J39"/>
  <c r="H39"/>
  <c r="F39"/>
  <c r="D39"/>
  <c r="B39"/>
  <c r="Z38"/>
  <c r="X38"/>
  <c r="V38"/>
  <c r="T38"/>
  <c r="R38"/>
  <c r="P38"/>
  <c r="N38"/>
  <c r="L38"/>
  <c r="J38"/>
  <c r="H38"/>
  <c r="F38"/>
  <c r="D38"/>
  <c r="B38"/>
  <c r="Z37"/>
  <c r="X37"/>
  <c r="V37"/>
  <c r="T37"/>
  <c r="R37"/>
  <c r="P37"/>
  <c r="N37"/>
  <c r="L37"/>
  <c r="J37"/>
  <c r="H37"/>
  <c r="F37"/>
  <c r="D37"/>
  <c r="B37"/>
  <c r="Z36"/>
  <c r="X36"/>
  <c r="V36"/>
  <c r="T36"/>
  <c r="R36"/>
  <c r="P36"/>
  <c r="N36"/>
  <c r="L36"/>
  <c r="J36"/>
  <c r="H36"/>
  <c r="F36"/>
  <c r="D36"/>
  <c r="B36"/>
  <c r="Z35"/>
  <c r="X35"/>
  <c r="V35"/>
  <c r="T35"/>
  <c r="R35"/>
  <c r="P35"/>
  <c r="N35"/>
  <c r="L35"/>
  <c r="J35"/>
  <c r="H35"/>
  <c r="F35"/>
  <c r="D35"/>
  <c r="B35"/>
  <c r="Z34"/>
  <c r="X34"/>
  <c r="V34"/>
  <c r="T34"/>
  <c r="R34"/>
  <c r="P34"/>
  <c r="N34"/>
  <c r="L34"/>
  <c r="J34"/>
  <c r="H34"/>
  <c r="F34"/>
  <c r="D34"/>
  <c r="B34"/>
  <c r="Z33"/>
  <c r="X33"/>
  <c r="V33"/>
  <c r="T33"/>
  <c r="R33"/>
  <c r="P33"/>
  <c r="N33"/>
  <c r="L33"/>
  <c r="J33"/>
  <c r="H33"/>
  <c r="F33"/>
  <c r="D33"/>
  <c r="B33"/>
  <c r="Z32"/>
  <c r="X32"/>
  <c r="V32"/>
  <c r="T32"/>
  <c r="R32"/>
  <c r="P32"/>
  <c r="N32"/>
  <c r="L32"/>
  <c r="J32"/>
  <c r="H32"/>
  <c r="F32"/>
  <c r="D32"/>
  <c r="B32"/>
  <c r="Z31"/>
  <c r="X31"/>
  <c r="V31"/>
  <c r="T31"/>
  <c r="R31"/>
  <c r="P31"/>
  <c r="N31"/>
  <c r="L31"/>
  <c r="J31"/>
  <c r="H31"/>
  <c r="F31"/>
  <c r="D31"/>
  <c r="B31"/>
  <c r="Z30"/>
  <c r="X30"/>
  <c r="V30"/>
  <c r="T30"/>
  <c r="R30"/>
  <c r="P30"/>
  <c r="N30"/>
  <c r="L30"/>
  <c r="J30"/>
  <c r="H30"/>
  <c r="F30"/>
  <c r="D30"/>
  <c r="B30"/>
  <c r="Z29"/>
  <c r="X29"/>
  <c r="V29"/>
  <c r="T29"/>
  <c r="R29"/>
  <c r="P29"/>
  <c r="N29"/>
  <c r="L29"/>
  <c r="J29"/>
  <c r="H29"/>
  <c r="F29"/>
  <c r="D29"/>
  <c r="B29"/>
  <c r="Z28"/>
  <c r="X28"/>
  <c r="V28"/>
  <c r="T28"/>
  <c r="R28"/>
  <c r="P28"/>
  <c r="N28"/>
  <c r="L28"/>
  <c r="J28"/>
  <c r="H28"/>
  <c r="F28"/>
  <c r="B28"/>
  <c r="Z27"/>
  <c r="X27"/>
  <c r="V27"/>
  <c r="T27"/>
  <c r="R27"/>
  <c r="P27"/>
  <c r="N27"/>
  <c r="L27"/>
  <c r="J27"/>
  <c r="H27"/>
  <c r="F27"/>
  <c r="D27"/>
  <c r="B27"/>
  <c r="Z26"/>
  <c r="X26"/>
  <c r="V26"/>
  <c r="T26"/>
  <c r="R26"/>
  <c r="P26"/>
  <c r="N26"/>
  <c r="L26"/>
  <c r="J26"/>
  <c r="H26"/>
  <c r="F26"/>
  <c r="D26"/>
  <c r="B26"/>
  <c r="Z25"/>
  <c r="X25"/>
  <c r="V25"/>
  <c r="T25"/>
  <c r="R25"/>
  <c r="P25"/>
  <c r="N25"/>
  <c r="L25"/>
  <c r="J25"/>
  <c r="H25"/>
  <c r="F25"/>
  <c r="D25"/>
  <c r="B25"/>
  <c r="Z24"/>
  <c r="X24"/>
  <c r="V24"/>
  <c r="T24"/>
  <c r="R24"/>
  <c r="P24"/>
  <c r="N24"/>
  <c r="L24"/>
  <c r="J24"/>
  <c r="H24"/>
  <c r="F24"/>
  <c r="D24"/>
  <c r="B24"/>
  <c r="Z23"/>
  <c r="X23"/>
  <c r="V23"/>
  <c r="T23"/>
  <c r="R23"/>
  <c r="P23"/>
  <c r="N23"/>
  <c r="L23"/>
  <c r="J23"/>
  <c r="H23"/>
  <c r="F23"/>
  <c r="D23"/>
  <c r="B23"/>
  <c r="Z22"/>
  <c r="X22"/>
  <c r="V22"/>
  <c r="T22"/>
  <c r="R22"/>
  <c r="P22"/>
  <c r="N22"/>
  <c r="L22"/>
  <c r="J22"/>
  <c r="H22"/>
  <c r="F22"/>
  <c r="D22"/>
  <c r="B22"/>
  <c r="Z21"/>
  <c r="X21"/>
  <c r="V21"/>
  <c r="T21"/>
  <c r="R21"/>
  <c r="P21"/>
  <c r="N21"/>
  <c r="L21"/>
  <c r="J21"/>
  <c r="H21"/>
  <c r="F21"/>
  <c r="D21"/>
  <c r="B21"/>
  <c r="Z20"/>
  <c r="X20"/>
  <c r="V20"/>
  <c r="T20"/>
  <c r="R20"/>
  <c r="P20"/>
  <c r="N20"/>
  <c r="L20"/>
  <c r="J20"/>
  <c r="H20"/>
  <c r="F20"/>
  <c r="D20"/>
  <c r="B20"/>
  <c r="Z19"/>
  <c r="X19"/>
  <c r="V19"/>
  <c r="T19"/>
  <c r="R19"/>
  <c r="P19"/>
  <c r="N19"/>
  <c r="L19"/>
  <c r="J19"/>
  <c r="H19"/>
  <c r="F19"/>
  <c r="D19"/>
  <c r="B19"/>
  <c r="Z18"/>
  <c r="X18"/>
  <c r="V18"/>
  <c r="T18"/>
  <c r="R18"/>
  <c r="P18"/>
  <c r="N18"/>
  <c r="L18"/>
  <c r="J18"/>
  <c r="H18"/>
  <c r="F18"/>
  <c r="D18"/>
  <c r="B18"/>
  <c r="Z17"/>
  <c r="X17"/>
  <c r="V17"/>
  <c r="T17"/>
  <c r="R17"/>
  <c r="P17"/>
  <c r="N17"/>
  <c r="L17"/>
  <c r="J17"/>
  <c r="H17"/>
  <c r="F17"/>
  <c r="D17"/>
  <c r="B17"/>
  <c r="D15"/>
  <c r="B15"/>
  <c r="Z14"/>
  <c r="X14"/>
  <c r="V14"/>
  <c r="T14"/>
  <c r="R14"/>
  <c r="P14"/>
  <c r="N14"/>
  <c r="L14"/>
  <c r="J14"/>
  <c r="H14"/>
  <c r="F14"/>
  <c r="D14"/>
  <c r="B14"/>
  <c r="Z13"/>
  <c r="X13"/>
  <c r="V13"/>
  <c r="T13"/>
  <c r="R13"/>
  <c r="P13"/>
  <c r="N13"/>
  <c r="L13"/>
  <c r="J13"/>
  <c r="H13"/>
  <c r="F13"/>
  <c r="D13"/>
  <c r="B13"/>
  <c r="Z12"/>
  <c r="X12"/>
  <c r="V12"/>
  <c r="T12"/>
  <c r="R12"/>
  <c r="P12"/>
  <c r="N12"/>
  <c r="L12"/>
  <c r="J12"/>
  <c r="H12"/>
  <c r="F12"/>
  <c r="D12"/>
  <c r="B12"/>
  <c r="Z11"/>
  <c r="X11"/>
  <c r="V11"/>
  <c r="T11"/>
  <c r="R11"/>
  <c r="P11"/>
  <c r="N11"/>
  <c r="L11"/>
  <c r="J11"/>
  <c r="H11"/>
  <c r="F11"/>
  <c r="D11"/>
  <c r="B11"/>
  <c r="Z10"/>
  <c r="X10"/>
  <c r="V10"/>
  <c r="T10"/>
  <c r="R10"/>
  <c r="P10"/>
  <c r="N10"/>
  <c r="L10"/>
  <c r="J10"/>
  <c r="H10"/>
  <c r="F10"/>
  <c r="D10"/>
  <c r="B10"/>
  <c r="Z9"/>
  <c r="X9"/>
  <c r="V9"/>
  <c r="T9"/>
  <c r="R9"/>
  <c r="P9"/>
  <c r="N9"/>
  <c r="L9"/>
  <c r="J9"/>
  <c r="H9"/>
  <c r="F9"/>
  <c r="D9"/>
  <c r="B9"/>
  <c r="Z8"/>
  <c r="X8"/>
  <c r="V8"/>
  <c r="T8"/>
  <c r="R8"/>
  <c r="P8"/>
  <c r="N8"/>
  <c r="L8"/>
  <c r="J8"/>
  <c r="H8"/>
  <c r="F8"/>
  <c r="D8"/>
  <c r="B8"/>
  <c r="Z7"/>
  <c r="X7"/>
  <c r="V7"/>
  <c r="T7"/>
  <c r="R7"/>
  <c r="P7"/>
  <c r="N7"/>
  <c r="L7"/>
  <c r="J7"/>
  <c r="H7"/>
  <c r="F7"/>
  <c r="D7"/>
  <c r="B7"/>
  <c r="Z6"/>
  <c r="X6"/>
  <c r="V6"/>
  <c r="T6"/>
  <c r="R6"/>
  <c r="P6"/>
  <c r="N6"/>
  <c r="L6"/>
  <c r="J6"/>
  <c r="H6"/>
  <c r="F6"/>
  <c r="D6"/>
  <c r="B6"/>
  <c r="Z5"/>
  <c r="X5"/>
  <c r="V5"/>
  <c r="T5"/>
  <c r="R5"/>
  <c r="P5"/>
  <c r="N5"/>
  <c r="L5"/>
  <c r="J5"/>
  <c r="H5"/>
  <c r="F5"/>
  <c r="D5"/>
  <c r="B5"/>
  <c r="N5" i="22" l="1"/>
  <c r="M5"/>
  <c r="L5"/>
  <c r="K5"/>
  <c r="J5"/>
  <c r="I5"/>
  <c r="H5"/>
  <c r="G5"/>
  <c r="F5"/>
  <c r="E5"/>
  <c r="D5"/>
  <c r="C5"/>
  <c r="B5"/>
  <c r="A5"/>
  <c r="I9" i="20" l="1"/>
  <c r="H9"/>
  <c r="G9"/>
  <c r="F9"/>
  <c r="E9"/>
  <c r="D9"/>
  <c r="C9"/>
  <c r="B9"/>
  <c r="M8"/>
  <c r="L8"/>
  <c r="K8"/>
  <c r="M7"/>
  <c r="L7"/>
  <c r="K7"/>
  <c r="J7"/>
  <c r="J9" s="1"/>
  <c r="K9" l="1"/>
  <c r="M9"/>
  <c r="L9"/>
  <c r="L22" i="19"/>
  <c r="K22"/>
  <c r="J22"/>
  <c r="I22"/>
  <c r="H22"/>
  <c r="G22"/>
  <c r="F22"/>
  <c r="E22"/>
  <c r="D22"/>
  <c r="C22"/>
  <c r="B22"/>
  <c r="L21"/>
  <c r="K21"/>
  <c r="J21"/>
  <c r="I21"/>
  <c r="H21"/>
  <c r="G21"/>
  <c r="F21"/>
  <c r="E21"/>
  <c r="D21"/>
  <c r="C21"/>
  <c r="B21"/>
  <c r="L20"/>
  <c r="K20"/>
  <c r="J20"/>
  <c r="I20"/>
  <c r="H20"/>
  <c r="G20"/>
  <c r="F20"/>
  <c r="E20"/>
  <c r="D20"/>
  <c r="C20"/>
  <c r="B20"/>
  <c r="L19"/>
  <c r="K19"/>
  <c r="J19"/>
  <c r="I19"/>
  <c r="H19"/>
  <c r="G19"/>
  <c r="F19"/>
  <c r="E19"/>
  <c r="D19"/>
  <c r="C19"/>
  <c r="B19"/>
  <c r="L18"/>
  <c r="K18"/>
  <c r="J18"/>
  <c r="I18"/>
  <c r="H18"/>
  <c r="G18"/>
  <c r="F18"/>
  <c r="E18"/>
  <c r="D18"/>
  <c r="B18"/>
  <c r="L17"/>
  <c r="K17"/>
  <c r="J17"/>
  <c r="I17"/>
  <c r="H17"/>
  <c r="G17"/>
  <c r="F17"/>
  <c r="E17"/>
  <c r="D17"/>
  <c r="B17"/>
  <c r="L11"/>
  <c r="K11"/>
  <c r="J11"/>
  <c r="I11"/>
  <c r="H11"/>
  <c r="G11"/>
  <c r="F11"/>
  <c r="E11"/>
  <c r="D11"/>
  <c r="C11"/>
  <c r="B11"/>
  <c r="L10"/>
  <c r="K10"/>
  <c r="J10"/>
  <c r="I10"/>
  <c r="H10"/>
  <c r="G10"/>
  <c r="F10"/>
  <c r="E10"/>
  <c r="D10"/>
  <c r="C10"/>
  <c r="B10"/>
  <c r="L9"/>
  <c r="K9"/>
  <c r="J9"/>
  <c r="I9"/>
  <c r="H9"/>
  <c r="G9"/>
  <c r="F9"/>
  <c r="E9"/>
  <c r="D9"/>
  <c r="C9"/>
  <c r="B9"/>
  <c r="L8"/>
  <c r="K8"/>
  <c r="J8"/>
  <c r="I8"/>
  <c r="H8"/>
  <c r="G8"/>
  <c r="F8"/>
  <c r="E8"/>
  <c r="D8"/>
  <c r="C8"/>
  <c r="B8"/>
  <c r="L7"/>
  <c r="K7"/>
  <c r="J7"/>
  <c r="I7"/>
  <c r="H7"/>
  <c r="G7"/>
  <c r="F7"/>
  <c r="E7"/>
  <c r="D7"/>
  <c r="C7"/>
  <c r="B7"/>
  <c r="L6"/>
  <c r="K6"/>
  <c r="J6"/>
  <c r="I6"/>
  <c r="H6"/>
  <c r="G6"/>
  <c r="F6"/>
  <c r="E6"/>
  <c r="D6"/>
  <c r="C6"/>
  <c r="B6"/>
  <c r="L5"/>
  <c r="K5"/>
  <c r="J5"/>
  <c r="I5"/>
  <c r="H5"/>
  <c r="G5"/>
  <c r="F5"/>
  <c r="E5"/>
  <c r="D5"/>
  <c r="C5"/>
  <c r="B5"/>
  <c r="L4"/>
  <c r="K4"/>
  <c r="J4"/>
  <c r="I4"/>
  <c r="H4"/>
  <c r="G4"/>
  <c r="F4"/>
  <c r="E4"/>
  <c r="D4"/>
  <c r="C4"/>
  <c r="B4"/>
  <c r="A4"/>
  <c r="L3"/>
  <c r="K3"/>
  <c r="J3"/>
  <c r="I3"/>
  <c r="H3"/>
  <c r="G3"/>
  <c r="F3"/>
  <c r="E3"/>
  <c r="D3"/>
  <c r="C3"/>
  <c r="B3"/>
  <c r="M7" l="1"/>
  <c r="M11"/>
  <c r="M20"/>
  <c r="M6"/>
  <c r="M10"/>
  <c r="M19"/>
  <c r="M5"/>
  <c r="N20" s="1"/>
  <c r="M9"/>
  <c r="M18"/>
  <c r="M22"/>
  <c r="M4"/>
  <c r="M8"/>
  <c r="M17"/>
  <c r="M21"/>
  <c r="B12"/>
  <c r="F12"/>
  <c r="J12"/>
  <c r="C12"/>
  <c r="K12"/>
  <c r="E12"/>
  <c r="I12"/>
  <c r="G12"/>
  <c r="D12"/>
  <c r="H12"/>
  <c r="L12"/>
  <c r="N22" l="1"/>
  <c r="N19"/>
  <c r="N21"/>
  <c r="N17"/>
  <c r="N18"/>
  <c r="I5" i="18"/>
  <c r="H5"/>
  <c r="G5"/>
  <c r="F5"/>
  <c r="E5"/>
  <c r="N14" i="16"/>
  <c r="N15" s="1"/>
  <c r="M10"/>
  <c r="L10"/>
  <c r="K10"/>
  <c r="J10"/>
  <c r="I10"/>
  <c r="G10"/>
  <c r="G14" s="1"/>
  <c r="G15" s="1"/>
  <c r="F10"/>
  <c r="F14" s="1"/>
  <c r="F15" s="1"/>
  <c r="E10"/>
  <c r="E14" s="1"/>
  <c r="E15" s="1"/>
  <c r="D10"/>
  <c r="C10"/>
  <c r="C14" s="1"/>
  <c r="C15" s="1"/>
  <c r="B10"/>
  <c r="N9"/>
  <c r="N12" s="1"/>
  <c r="M9"/>
  <c r="M12" s="1"/>
  <c r="L9"/>
  <c r="K9"/>
  <c r="K12" s="1"/>
  <c r="J9"/>
  <c r="I9"/>
  <c r="I12" s="1"/>
  <c r="G9"/>
  <c r="F9"/>
  <c r="E9"/>
  <c r="D9"/>
  <c r="C9"/>
  <c r="B9"/>
  <c r="N5"/>
  <c r="N11" s="1"/>
  <c r="M5"/>
  <c r="M11" s="1"/>
  <c r="L5"/>
  <c r="L11" s="1"/>
  <c r="K5"/>
  <c r="K11" s="1"/>
  <c r="J5"/>
  <c r="J11" s="1"/>
  <c r="I5"/>
  <c r="I11" s="1"/>
  <c r="G5"/>
  <c r="G11" s="1"/>
  <c r="F5"/>
  <c r="F11" s="1"/>
  <c r="E5"/>
  <c r="E11" s="1"/>
  <c r="D5"/>
  <c r="D11" s="1"/>
  <c r="C5"/>
  <c r="C11" s="1"/>
  <c r="B5"/>
  <c r="B11" s="1"/>
  <c r="H4"/>
  <c r="H10" s="1"/>
  <c r="H3"/>
  <c r="H9" s="1"/>
  <c r="B12" l="1"/>
  <c r="D12"/>
  <c r="L12"/>
  <c r="J12"/>
  <c r="C12"/>
  <c r="H12"/>
  <c r="H14"/>
  <c r="M14"/>
  <c r="H5"/>
  <c r="H11" s="1"/>
  <c r="F12"/>
  <c r="B14"/>
  <c r="B15" s="1"/>
  <c r="J14"/>
  <c r="D14"/>
  <c r="D15" s="1"/>
  <c r="L14"/>
  <c r="I14"/>
  <c r="K14"/>
  <c r="L15" l="1"/>
  <c r="H15"/>
  <c r="K15"/>
  <c r="I15"/>
  <c r="J15"/>
  <c r="M15"/>
  <c r="U5" i="15" l="1"/>
  <c r="W5"/>
  <c r="U6"/>
  <c r="W6"/>
  <c r="U7"/>
  <c r="W7"/>
  <c r="U8"/>
  <c r="W8"/>
  <c r="U9"/>
  <c r="W9"/>
  <c r="S72" i="12" l="1"/>
  <c r="R72"/>
  <c r="Q72"/>
  <c r="P72"/>
  <c r="O72"/>
  <c r="N72"/>
  <c r="M72"/>
  <c r="L72"/>
  <c r="K72"/>
  <c r="J72"/>
  <c r="I72"/>
  <c r="H72"/>
  <c r="G72"/>
  <c r="F72"/>
  <c r="E72"/>
  <c r="D72"/>
  <c r="C72"/>
  <c r="B72"/>
  <c r="S71"/>
  <c r="R71"/>
  <c r="Q71"/>
  <c r="P71"/>
  <c r="O71"/>
  <c r="N71"/>
  <c r="M71"/>
  <c r="L71"/>
  <c r="K71"/>
  <c r="J71"/>
  <c r="I71"/>
  <c r="H71"/>
  <c r="G71"/>
  <c r="F71"/>
  <c r="E71"/>
  <c r="D71"/>
  <c r="C71"/>
  <c r="B71"/>
  <c r="S70"/>
  <c r="R70"/>
  <c r="Q70"/>
  <c r="P70"/>
  <c r="O70"/>
  <c r="N70"/>
  <c r="M70"/>
  <c r="L70"/>
  <c r="K70"/>
  <c r="J70"/>
  <c r="I70"/>
  <c r="H70"/>
  <c r="G70"/>
  <c r="F70"/>
  <c r="E70"/>
  <c r="D70"/>
  <c r="C70"/>
  <c r="B70"/>
  <c r="S69"/>
  <c r="R69"/>
  <c r="Q69"/>
  <c r="P69"/>
  <c r="O69"/>
  <c r="N69"/>
  <c r="M69"/>
  <c r="L69"/>
  <c r="K69"/>
  <c r="J69"/>
  <c r="I69"/>
  <c r="H69"/>
  <c r="G69"/>
  <c r="F69"/>
  <c r="E69"/>
  <c r="D69"/>
  <c r="C69"/>
  <c r="B69"/>
  <c r="S68"/>
  <c r="R68"/>
  <c r="Q68"/>
  <c r="P68"/>
  <c r="O68"/>
  <c r="N68"/>
  <c r="M68"/>
  <c r="L68"/>
  <c r="K68"/>
  <c r="J68"/>
  <c r="I68"/>
  <c r="H68"/>
  <c r="G68"/>
  <c r="F68"/>
  <c r="E68"/>
  <c r="D68"/>
  <c r="C68"/>
  <c r="B68"/>
  <c r="S67"/>
  <c r="R67"/>
  <c r="Q67"/>
  <c r="P67"/>
  <c r="O67"/>
  <c r="N67"/>
  <c r="M67"/>
  <c r="L67"/>
  <c r="K67"/>
  <c r="J67"/>
  <c r="I67"/>
  <c r="H67"/>
  <c r="G67"/>
  <c r="F67"/>
  <c r="E67"/>
  <c r="D67"/>
  <c r="C67"/>
  <c r="B67"/>
  <c r="S66"/>
  <c r="R66"/>
  <c r="Q66"/>
  <c r="P66"/>
  <c r="O66"/>
  <c r="N66"/>
  <c r="M66"/>
  <c r="L66"/>
  <c r="K66"/>
  <c r="J66"/>
  <c r="I66"/>
  <c r="H66"/>
  <c r="G66"/>
  <c r="F66"/>
  <c r="E66"/>
  <c r="D66"/>
  <c r="C66"/>
  <c r="B66"/>
  <c r="S65"/>
  <c r="R65"/>
  <c r="Q65"/>
  <c r="P65"/>
  <c r="O65"/>
  <c r="N65"/>
  <c r="M65"/>
  <c r="L65"/>
  <c r="K65"/>
  <c r="J65"/>
  <c r="I65"/>
  <c r="H65"/>
  <c r="G65"/>
  <c r="F65"/>
  <c r="E65"/>
  <c r="D65"/>
  <c r="C65"/>
  <c r="B65"/>
  <c r="S64"/>
  <c r="R64"/>
  <c r="Q64"/>
  <c r="P64"/>
  <c r="O64"/>
  <c r="N64"/>
  <c r="M64"/>
  <c r="L64"/>
  <c r="K64"/>
  <c r="J64"/>
  <c r="I64"/>
  <c r="H64"/>
  <c r="G64"/>
  <c r="F64"/>
  <c r="E64"/>
  <c r="D64"/>
  <c r="C64"/>
  <c r="B64"/>
  <c r="S63"/>
  <c r="R63"/>
  <c r="Q63"/>
  <c r="P63"/>
  <c r="O63"/>
  <c r="N63"/>
  <c r="M63"/>
  <c r="L63"/>
  <c r="K63"/>
  <c r="J63"/>
  <c r="I63"/>
  <c r="H63"/>
  <c r="G63"/>
  <c r="F63"/>
  <c r="E63"/>
  <c r="D63"/>
  <c r="C63"/>
  <c r="B63"/>
  <c r="S62"/>
  <c r="R62"/>
  <c r="Q62"/>
  <c r="P62"/>
  <c r="O62"/>
  <c r="N62"/>
  <c r="M62"/>
  <c r="L62"/>
  <c r="K62"/>
  <c r="J62"/>
  <c r="I62"/>
  <c r="H62"/>
  <c r="G62"/>
  <c r="F62"/>
  <c r="E62"/>
  <c r="D62"/>
  <c r="C62"/>
  <c r="B62"/>
  <c r="S61"/>
  <c r="R61"/>
  <c r="Q61"/>
  <c r="P61"/>
  <c r="O61"/>
  <c r="N61"/>
  <c r="M61"/>
  <c r="L61"/>
  <c r="K61"/>
  <c r="J61"/>
  <c r="I61"/>
  <c r="H61"/>
  <c r="G61"/>
  <c r="F61"/>
  <c r="E61"/>
  <c r="D61"/>
  <c r="C61"/>
  <c r="B61"/>
  <c r="S60"/>
  <c r="R60"/>
  <c r="Q60"/>
  <c r="P60"/>
  <c r="O60"/>
  <c r="N60"/>
  <c r="M60"/>
  <c r="L60"/>
  <c r="K60"/>
  <c r="J60"/>
  <c r="I60"/>
  <c r="H60"/>
  <c r="G60"/>
  <c r="F60"/>
  <c r="E60"/>
  <c r="D60"/>
  <c r="C60"/>
  <c r="B60"/>
  <c r="S59"/>
  <c r="R59"/>
  <c r="Q59"/>
  <c r="P59"/>
  <c r="O59"/>
  <c r="N59"/>
  <c r="M59"/>
  <c r="L59"/>
  <c r="K59"/>
  <c r="J59"/>
  <c r="I59"/>
  <c r="H59"/>
  <c r="G59"/>
  <c r="F59"/>
  <c r="E59"/>
  <c r="D59"/>
  <c r="C59"/>
  <c r="B59"/>
  <c r="S58"/>
  <c r="R58"/>
  <c r="Q58"/>
  <c r="P58"/>
  <c r="O58"/>
  <c r="N58"/>
  <c r="M58"/>
  <c r="L58"/>
  <c r="K58"/>
  <c r="J58"/>
  <c r="I58"/>
  <c r="H58"/>
  <c r="G58"/>
  <c r="F58"/>
  <c r="E58"/>
  <c r="D58"/>
  <c r="C58"/>
  <c r="B58"/>
  <c r="S57"/>
  <c r="R57"/>
  <c r="Q57"/>
  <c r="P57"/>
  <c r="O57"/>
  <c r="N57"/>
  <c r="M57"/>
  <c r="L57"/>
  <c r="K57"/>
  <c r="J57"/>
  <c r="I57"/>
  <c r="H57"/>
  <c r="G57"/>
  <c r="F57"/>
  <c r="E57"/>
  <c r="D57"/>
  <c r="C57"/>
  <c r="B57"/>
  <c r="S56"/>
  <c r="R56"/>
  <c r="Q56"/>
  <c r="P56"/>
  <c r="O56"/>
  <c r="N56"/>
  <c r="M56"/>
  <c r="L56"/>
  <c r="K56"/>
  <c r="J56"/>
  <c r="I56"/>
  <c r="H56"/>
  <c r="G56"/>
  <c r="F56"/>
  <c r="E56"/>
  <c r="D56"/>
  <c r="C56"/>
  <c r="B56"/>
  <c r="S55"/>
  <c r="R55"/>
  <c r="Q55"/>
  <c r="P55"/>
  <c r="O55"/>
  <c r="N55"/>
  <c r="M55"/>
  <c r="L55"/>
  <c r="K55"/>
  <c r="J55"/>
  <c r="I55"/>
  <c r="H55"/>
  <c r="G55"/>
  <c r="F55"/>
  <c r="E55"/>
  <c r="D55"/>
  <c r="C55"/>
  <c r="B55"/>
  <c r="S54"/>
  <c r="R54"/>
  <c r="Q54"/>
  <c r="P54"/>
  <c r="O54"/>
  <c r="N54"/>
  <c r="M54"/>
  <c r="L54"/>
  <c r="K54"/>
  <c r="J54"/>
  <c r="I54"/>
  <c r="H54"/>
  <c r="G54"/>
  <c r="F54"/>
  <c r="E54"/>
  <c r="D54"/>
  <c r="C54"/>
  <c r="B54"/>
  <c r="S53"/>
  <c r="R53"/>
  <c r="Q53"/>
  <c r="P53"/>
  <c r="O53"/>
  <c r="N53"/>
  <c r="M53"/>
  <c r="L53"/>
  <c r="K53"/>
  <c r="J53"/>
  <c r="I53"/>
  <c r="H53"/>
  <c r="G53"/>
  <c r="F53"/>
  <c r="E53"/>
  <c r="D53"/>
  <c r="C53"/>
  <c r="B53"/>
  <c r="S52"/>
  <c r="R52"/>
  <c r="Q52"/>
  <c r="P52"/>
  <c r="O52"/>
  <c r="N52"/>
  <c r="M52"/>
  <c r="L52"/>
  <c r="K52"/>
  <c r="J52"/>
  <c r="I52"/>
  <c r="H52"/>
  <c r="G52"/>
  <c r="F52"/>
  <c r="E52"/>
  <c r="D52"/>
  <c r="C52"/>
  <c r="B52"/>
  <c r="S51"/>
  <c r="R51"/>
  <c r="Q51"/>
  <c r="P51"/>
  <c r="O51"/>
  <c r="N51"/>
  <c r="M51"/>
  <c r="L51"/>
  <c r="K51"/>
  <c r="J51"/>
  <c r="I51"/>
  <c r="H51"/>
  <c r="G51"/>
  <c r="F51"/>
  <c r="E51"/>
  <c r="D51"/>
  <c r="C51"/>
  <c r="B51"/>
  <c r="S50"/>
  <c r="R50"/>
  <c r="Q50"/>
  <c r="P50"/>
  <c r="O50"/>
  <c r="N50"/>
  <c r="M50"/>
  <c r="L50"/>
  <c r="K50"/>
  <c r="J50"/>
  <c r="I50"/>
  <c r="H50"/>
  <c r="G50"/>
  <c r="F50"/>
  <c r="E50"/>
  <c r="D50"/>
  <c r="C50"/>
  <c r="B50"/>
  <c r="S49"/>
  <c r="R49"/>
  <c r="Q49"/>
  <c r="P49"/>
  <c r="O49"/>
  <c r="N49"/>
  <c r="M49"/>
  <c r="L49"/>
  <c r="K49"/>
  <c r="J49"/>
  <c r="I49"/>
  <c r="H49"/>
  <c r="G49"/>
  <c r="F49"/>
  <c r="E49"/>
  <c r="D49"/>
  <c r="C49"/>
  <c r="B49"/>
  <c r="S48"/>
  <c r="R48"/>
  <c r="Q48"/>
  <c r="P48"/>
  <c r="O48"/>
  <c r="N48"/>
  <c r="M48"/>
  <c r="L48"/>
  <c r="K48"/>
  <c r="J48"/>
  <c r="I48"/>
  <c r="H48"/>
  <c r="G48"/>
  <c r="F48"/>
  <c r="E48"/>
  <c r="D48"/>
  <c r="C48"/>
  <c r="B48"/>
  <c r="S47"/>
  <c r="R47"/>
  <c r="Q47"/>
  <c r="P47"/>
  <c r="O47"/>
  <c r="N47"/>
  <c r="M47"/>
  <c r="L47"/>
  <c r="K47"/>
  <c r="J47"/>
  <c r="I47"/>
  <c r="H47"/>
  <c r="G47"/>
  <c r="F47"/>
  <c r="E47"/>
  <c r="D47"/>
  <c r="C47"/>
  <c r="B47"/>
  <c r="S46"/>
  <c r="R46"/>
  <c r="Q46"/>
  <c r="P46"/>
  <c r="O46"/>
  <c r="N46"/>
  <c r="M46"/>
  <c r="L46"/>
  <c r="K46"/>
  <c r="J46"/>
  <c r="I46"/>
  <c r="H46"/>
  <c r="G46"/>
  <c r="F46"/>
  <c r="E46"/>
  <c r="D46"/>
  <c r="C46"/>
  <c r="B46"/>
  <c r="S45"/>
  <c r="R45"/>
  <c r="Q45"/>
  <c r="P45"/>
  <c r="O45"/>
  <c r="N45"/>
  <c r="M45"/>
  <c r="L45"/>
  <c r="K45"/>
  <c r="J45"/>
  <c r="I45"/>
  <c r="H45"/>
  <c r="G45"/>
  <c r="F45"/>
  <c r="E45"/>
  <c r="D45"/>
  <c r="C45"/>
  <c r="B45"/>
  <c r="S44"/>
  <c r="R44"/>
  <c r="Q44"/>
  <c r="P44"/>
  <c r="O44"/>
  <c r="N44"/>
  <c r="M44"/>
  <c r="L44"/>
  <c r="K44"/>
  <c r="J44"/>
  <c r="I44"/>
  <c r="H44"/>
  <c r="G44"/>
  <c r="F44"/>
  <c r="E44"/>
  <c r="D44"/>
  <c r="C44"/>
  <c r="B44"/>
  <c r="S43"/>
  <c r="R43"/>
  <c r="Q43"/>
  <c r="P43"/>
  <c r="O43"/>
  <c r="N43"/>
  <c r="M43"/>
  <c r="L43"/>
  <c r="K43"/>
  <c r="J43"/>
  <c r="I43"/>
  <c r="H43"/>
  <c r="G43"/>
  <c r="F43"/>
  <c r="E43"/>
  <c r="D43"/>
  <c r="C43"/>
  <c r="B43"/>
  <c r="S42"/>
  <c r="R42"/>
  <c r="Q42"/>
  <c r="P42"/>
  <c r="O42"/>
  <c r="N42"/>
  <c r="M42"/>
  <c r="L42"/>
  <c r="K42"/>
  <c r="J42"/>
  <c r="I42"/>
  <c r="H42"/>
  <c r="G42"/>
  <c r="F42"/>
  <c r="E42"/>
  <c r="D42"/>
  <c r="C42"/>
  <c r="B42"/>
  <c r="S41"/>
  <c r="R41"/>
  <c r="Q41"/>
  <c r="P41"/>
  <c r="O41"/>
  <c r="N41"/>
  <c r="M41"/>
  <c r="L41"/>
  <c r="K41"/>
  <c r="J41"/>
  <c r="I41"/>
  <c r="H41"/>
  <c r="G41"/>
  <c r="F41"/>
  <c r="E41"/>
  <c r="D41"/>
  <c r="C41"/>
  <c r="B41"/>
  <c r="S40"/>
  <c r="R40"/>
  <c r="Q40"/>
  <c r="P40"/>
  <c r="O40"/>
  <c r="N40"/>
  <c r="M40"/>
  <c r="L40"/>
  <c r="K40"/>
  <c r="J40"/>
  <c r="I40"/>
  <c r="H40"/>
  <c r="G40"/>
  <c r="F40"/>
  <c r="E40"/>
  <c r="D40"/>
  <c r="C40"/>
  <c r="B40"/>
  <c r="S39"/>
  <c r="R39"/>
  <c r="Q39"/>
  <c r="P39"/>
  <c r="O39"/>
  <c r="N39"/>
  <c r="M39"/>
  <c r="L39"/>
  <c r="K39"/>
  <c r="J39"/>
  <c r="I39"/>
  <c r="H39"/>
  <c r="G39"/>
  <c r="F39"/>
  <c r="E39"/>
  <c r="D39"/>
  <c r="C39"/>
  <c r="B39"/>
  <c r="S38"/>
  <c r="R38"/>
  <c r="Q38"/>
  <c r="P38"/>
  <c r="O38"/>
  <c r="N38"/>
  <c r="M38"/>
  <c r="L38"/>
  <c r="K38"/>
  <c r="J38"/>
  <c r="I38"/>
  <c r="H38"/>
  <c r="G38"/>
  <c r="F38"/>
  <c r="E38"/>
  <c r="D38"/>
  <c r="C38"/>
  <c r="B38"/>
  <c r="S37"/>
  <c r="R37"/>
  <c r="Q37"/>
  <c r="P37"/>
  <c r="O37"/>
  <c r="N37"/>
  <c r="M37"/>
  <c r="L37"/>
  <c r="K37"/>
  <c r="J37"/>
  <c r="I37"/>
  <c r="H37"/>
  <c r="G37"/>
  <c r="F37"/>
  <c r="E37"/>
  <c r="D37"/>
  <c r="C37"/>
  <c r="B37"/>
  <c r="S36"/>
  <c r="R36"/>
  <c r="Q36"/>
  <c r="P36"/>
  <c r="O36"/>
  <c r="N36"/>
  <c r="M36"/>
  <c r="L36"/>
  <c r="K36"/>
  <c r="J36"/>
  <c r="I36"/>
  <c r="H36"/>
  <c r="G36"/>
  <c r="F36"/>
  <c r="E36"/>
  <c r="D36"/>
  <c r="C36"/>
  <c r="B36"/>
  <c r="S35"/>
  <c r="R35"/>
  <c r="Q35"/>
  <c r="P35"/>
  <c r="O35"/>
  <c r="N35"/>
  <c r="M35"/>
  <c r="L35"/>
  <c r="K35"/>
  <c r="J35"/>
  <c r="I35"/>
  <c r="H35"/>
  <c r="G35"/>
  <c r="F35"/>
  <c r="E35"/>
  <c r="D35"/>
  <c r="C35"/>
  <c r="B35"/>
  <c r="S34"/>
  <c r="R34"/>
  <c r="Q34"/>
  <c r="P34"/>
  <c r="O34"/>
  <c r="N34"/>
  <c r="M34"/>
  <c r="L34"/>
  <c r="K34"/>
  <c r="J34"/>
  <c r="I34"/>
  <c r="H34"/>
  <c r="G34"/>
  <c r="F34"/>
  <c r="E34"/>
  <c r="D34"/>
  <c r="C34"/>
  <c r="B34"/>
  <c r="S33"/>
  <c r="R33"/>
  <c r="Q33"/>
  <c r="P33"/>
  <c r="O33"/>
  <c r="N33"/>
  <c r="M33"/>
  <c r="L33"/>
  <c r="K33"/>
  <c r="J33"/>
  <c r="I33"/>
  <c r="H33"/>
  <c r="G33"/>
  <c r="F33"/>
  <c r="E33"/>
  <c r="D33"/>
  <c r="C33"/>
  <c r="B33"/>
  <c r="S32"/>
  <c r="R32"/>
  <c r="Q32"/>
  <c r="P32"/>
  <c r="O32"/>
  <c r="N32"/>
  <c r="M32"/>
  <c r="L32"/>
  <c r="K32"/>
  <c r="J32"/>
  <c r="I32"/>
  <c r="H32"/>
  <c r="G32"/>
  <c r="F32"/>
  <c r="E32"/>
  <c r="D32"/>
  <c r="C32"/>
  <c r="B32"/>
  <c r="S31"/>
  <c r="R31"/>
  <c r="Q31"/>
  <c r="P31"/>
  <c r="O31"/>
  <c r="N31"/>
  <c r="M31"/>
  <c r="L31"/>
  <c r="K31"/>
  <c r="J31"/>
  <c r="I31"/>
  <c r="H31"/>
  <c r="G31"/>
  <c r="F31"/>
  <c r="E31"/>
  <c r="D31"/>
  <c r="C31"/>
  <c r="B31"/>
  <c r="S30"/>
  <c r="R30"/>
  <c r="Q30"/>
  <c r="P30"/>
  <c r="O30"/>
  <c r="N30"/>
  <c r="M30"/>
  <c r="L30"/>
  <c r="K30"/>
  <c r="J30"/>
  <c r="I30"/>
  <c r="H30"/>
  <c r="G30"/>
  <c r="F30"/>
  <c r="E30"/>
  <c r="D30"/>
  <c r="C30"/>
  <c r="B30"/>
  <c r="S29"/>
  <c r="R29"/>
  <c r="Q29"/>
  <c r="P29"/>
  <c r="O29"/>
  <c r="N29"/>
  <c r="M29"/>
  <c r="L29"/>
  <c r="K29"/>
  <c r="J29"/>
  <c r="I29"/>
  <c r="H29"/>
  <c r="G29"/>
  <c r="F29"/>
  <c r="E29"/>
  <c r="D29"/>
  <c r="C29"/>
  <c r="B29"/>
  <c r="S28"/>
  <c r="R28"/>
  <c r="Q28"/>
  <c r="P28"/>
  <c r="O28"/>
  <c r="N28"/>
  <c r="M28"/>
  <c r="L28"/>
  <c r="K28"/>
  <c r="J28"/>
  <c r="I28"/>
  <c r="H28"/>
  <c r="G28"/>
  <c r="F28"/>
  <c r="E28"/>
  <c r="D28"/>
  <c r="C28"/>
  <c r="B28"/>
  <c r="S27"/>
  <c r="R27"/>
  <c r="Q27"/>
  <c r="P27"/>
  <c r="O27"/>
  <c r="N27"/>
  <c r="M27"/>
  <c r="L27"/>
  <c r="K27"/>
  <c r="J27"/>
  <c r="I27"/>
  <c r="H27"/>
  <c r="G27"/>
  <c r="F27"/>
  <c r="E27"/>
  <c r="D27"/>
  <c r="C27"/>
  <c r="B27"/>
  <c r="S26"/>
  <c r="R26"/>
  <c r="Q26"/>
  <c r="P26"/>
  <c r="O26"/>
  <c r="N26"/>
  <c r="M26"/>
  <c r="L26"/>
  <c r="K26"/>
  <c r="J26"/>
  <c r="I26"/>
  <c r="H26"/>
  <c r="G26"/>
  <c r="F26"/>
  <c r="E26"/>
  <c r="D26"/>
  <c r="C26"/>
  <c r="B26"/>
  <c r="S25"/>
  <c r="R25"/>
  <c r="Q25"/>
  <c r="P25"/>
  <c r="O25"/>
  <c r="N25"/>
  <c r="M25"/>
  <c r="L25"/>
  <c r="K25"/>
  <c r="J25"/>
  <c r="I25"/>
  <c r="H25"/>
  <c r="G25"/>
  <c r="F25"/>
  <c r="E25"/>
  <c r="D25"/>
  <c r="C25"/>
  <c r="B25"/>
  <c r="S24"/>
  <c r="R24"/>
  <c r="Q24"/>
  <c r="P24"/>
  <c r="O24"/>
  <c r="N24"/>
  <c r="M24"/>
  <c r="L24"/>
  <c r="K24"/>
  <c r="J24"/>
  <c r="I24"/>
  <c r="H24"/>
  <c r="G24"/>
  <c r="F24"/>
  <c r="E24"/>
  <c r="D24"/>
  <c r="C24"/>
  <c r="B24"/>
  <c r="S22"/>
  <c r="R22"/>
  <c r="Q22"/>
  <c r="P22"/>
  <c r="O22"/>
  <c r="N22"/>
  <c r="M22"/>
  <c r="L22"/>
  <c r="K22"/>
  <c r="J22"/>
  <c r="I22"/>
  <c r="H22"/>
  <c r="G22"/>
  <c r="F22"/>
  <c r="E22"/>
  <c r="D22"/>
  <c r="C22"/>
  <c r="B22"/>
  <c r="S21"/>
  <c r="R21"/>
  <c r="Q21"/>
  <c r="P21"/>
  <c r="O21"/>
  <c r="N21"/>
  <c r="M21"/>
  <c r="L21"/>
  <c r="K21"/>
  <c r="J21"/>
  <c r="I21"/>
  <c r="H21"/>
  <c r="G21"/>
  <c r="F21"/>
  <c r="E21"/>
  <c r="D21"/>
  <c r="C21"/>
  <c r="B21"/>
  <c r="S20"/>
  <c r="R20"/>
  <c r="Q20"/>
  <c r="P20"/>
  <c r="O20"/>
  <c r="N20"/>
  <c r="M20"/>
  <c r="L20"/>
  <c r="K20"/>
  <c r="J20"/>
  <c r="I20"/>
  <c r="H20"/>
  <c r="G20"/>
  <c r="F20"/>
  <c r="E20"/>
  <c r="D20"/>
  <c r="C20"/>
  <c r="B20"/>
  <c r="S19"/>
  <c r="R19"/>
  <c r="Q19"/>
  <c r="P19"/>
  <c r="O19"/>
  <c r="N19"/>
  <c r="M19"/>
  <c r="L19"/>
  <c r="K19"/>
  <c r="J19"/>
  <c r="I19"/>
  <c r="H19"/>
  <c r="G19"/>
  <c r="F19"/>
  <c r="E19"/>
  <c r="D19"/>
  <c r="C19"/>
  <c r="B19"/>
  <c r="S18"/>
  <c r="R18"/>
  <c r="Q18"/>
  <c r="P18"/>
  <c r="O18"/>
  <c r="N18"/>
  <c r="M18"/>
  <c r="L18"/>
  <c r="K18"/>
  <c r="J18"/>
  <c r="I18"/>
  <c r="H18"/>
  <c r="G18"/>
  <c r="F18"/>
  <c r="E18"/>
  <c r="D18"/>
  <c r="C18"/>
  <c r="B18"/>
  <c r="S17"/>
  <c r="R17"/>
  <c r="Q17"/>
  <c r="P17"/>
  <c r="O17"/>
  <c r="N17"/>
  <c r="M17"/>
  <c r="L17"/>
  <c r="K17"/>
  <c r="J17"/>
  <c r="I17"/>
  <c r="H17"/>
  <c r="G17"/>
  <c r="F17"/>
  <c r="E17"/>
  <c r="D17"/>
  <c r="C17"/>
  <c r="B17"/>
  <c r="S16"/>
  <c r="R16"/>
  <c r="Q16"/>
  <c r="P16"/>
  <c r="O16"/>
  <c r="N16"/>
  <c r="M16"/>
  <c r="L16"/>
  <c r="K16"/>
  <c r="J16"/>
  <c r="I16"/>
  <c r="H16"/>
  <c r="G16"/>
  <c r="F16"/>
  <c r="E16"/>
  <c r="D16"/>
  <c r="C16"/>
  <c r="B16"/>
  <c r="S15"/>
  <c r="R15"/>
  <c r="Q15"/>
  <c r="P15"/>
  <c r="O15"/>
  <c r="N15"/>
  <c r="M15"/>
  <c r="L15"/>
  <c r="K15"/>
  <c r="J15"/>
  <c r="I15"/>
  <c r="H15"/>
  <c r="G15"/>
  <c r="F15"/>
  <c r="E15"/>
  <c r="D15"/>
  <c r="C15"/>
  <c r="B15"/>
  <c r="S14"/>
  <c r="R14"/>
  <c r="Q14"/>
  <c r="P14"/>
  <c r="O14"/>
  <c r="N14"/>
  <c r="M14"/>
  <c r="L14"/>
  <c r="K14"/>
  <c r="J14"/>
  <c r="I14"/>
  <c r="H14"/>
  <c r="G14"/>
  <c r="F14"/>
  <c r="E14"/>
  <c r="D14"/>
  <c r="C14"/>
  <c r="B14"/>
  <c r="S13"/>
  <c r="R13"/>
  <c r="Q13"/>
  <c r="P13"/>
  <c r="O13"/>
  <c r="N13"/>
  <c r="M13"/>
  <c r="L13"/>
  <c r="K13"/>
  <c r="J13"/>
  <c r="I13"/>
  <c r="H13"/>
  <c r="G13"/>
  <c r="F13"/>
  <c r="E13"/>
  <c r="D13"/>
  <c r="C13"/>
  <c r="B13"/>
  <c r="S12"/>
  <c r="R12"/>
  <c r="Q12"/>
  <c r="P12"/>
  <c r="O12"/>
  <c r="N12"/>
  <c r="M12"/>
  <c r="L12"/>
  <c r="K12"/>
  <c r="J12"/>
  <c r="I12"/>
  <c r="H12"/>
  <c r="G12"/>
  <c r="F12"/>
  <c r="E12"/>
  <c r="D12"/>
  <c r="C12"/>
  <c r="B12"/>
  <c r="F13" i="10"/>
  <c r="E13"/>
  <c r="D13"/>
  <c r="C13"/>
  <c r="B13"/>
  <c r="G12"/>
  <c r="G11" s="1"/>
  <c r="G9"/>
  <c r="G8"/>
  <c r="G7"/>
  <c r="G6"/>
  <c r="G5"/>
  <c r="P5" i="9"/>
  <c r="C5"/>
  <c r="B5"/>
  <c r="N5" i="8"/>
  <c r="M5"/>
  <c r="L5"/>
  <c r="K5"/>
  <c r="J5"/>
  <c r="I5"/>
  <c r="H5"/>
  <c r="G5"/>
  <c r="F5"/>
  <c r="E5"/>
  <c r="D5"/>
  <c r="C5"/>
  <c r="B5"/>
  <c r="Q120" i="12" l="1"/>
  <c r="D134"/>
  <c r="G23"/>
  <c r="G93" s="1"/>
  <c r="G81" s="1"/>
  <c r="F89"/>
  <c r="J89"/>
  <c r="N89"/>
  <c r="Q89"/>
  <c r="D91"/>
  <c r="H91"/>
  <c r="L91"/>
  <c r="O91"/>
  <c r="S91"/>
  <c r="H101"/>
  <c r="L109"/>
  <c r="O113"/>
  <c r="D129"/>
  <c r="H129"/>
  <c r="L129"/>
  <c r="S129"/>
  <c r="N131"/>
  <c r="S133"/>
  <c r="D85"/>
  <c r="H85"/>
  <c r="L85"/>
  <c r="O85"/>
  <c r="S85"/>
  <c r="Q91"/>
  <c r="O99"/>
  <c r="S103"/>
  <c r="L107"/>
  <c r="D111"/>
  <c r="S111"/>
  <c r="N122"/>
  <c r="G101"/>
  <c r="G13" i="10"/>
  <c r="C86" i="12"/>
  <c r="G86"/>
  <c r="R86"/>
  <c r="G120"/>
  <c r="R87"/>
  <c r="H125"/>
  <c r="L105"/>
  <c r="O141"/>
  <c r="G85"/>
  <c r="R85"/>
  <c r="D86"/>
  <c r="H86"/>
  <c r="L86"/>
  <c r="O86"/>
  <c r="S86"/>
  <c r="K89"/>
  <c r="D90"/>
  <c r="H90"/>
  <c r="L90"/>
  <c r="S90"/>
  <c r="C95"/>
  <c r="R95"/>
  <c r="D96"/>
  <c r="H96"/>
  <c r="L96"/>
  <c r="S96"/>
  <c r="C99"/>
  <c r="G99"/>
  <c r="R99"/>
  <c r="D100"/>
  <c r="H100"/>
  <c r="L100"/>
  <c r="S100"/>
  <c r="D104"/>
  <c r="H104"/>
  <c r="L104"/>
  <c r="S104"/>
  <c r="C107"/>
  <c r="G107"/>
  <c r="R107"/>
  <c r="D108"/>
  <c r="H108"/>
  <c r="L108"/>
  <c r="S108"/>
  <c r="D112"/>
  <c r="H112"/>
  <c r="L112"/>
  <c r="S112"/>
  <c r="C115"/>
  <c r="G115"/>
  <c r="R115"/>
  <c r="D116"/>
  <c r="H116"/>
  <c r="L116"/>
  <c r="S116"/>
  <c r="D120"/>
  <c r="H120"/>
  <c r="L120"/>
  <c r="S120"/>
  <c r="C123"/>
  <c r="G123"/>
  <c r="R123"/>
  <c r="D124"/>
  <c r="H124"/>
  <c r="L124"/>
  <c r="S124"/>
  <c r="V12"/>
  <c r="C88"/>
  <c r="G88"/>
  <c r="R88"/>
  <c r="C92"/>
  <c r="G92"/>
  <c r="R92"/>
  <c r="C98"/>
  <c r="R98"/>
  <c r="C106"/>
  <c r="R114"/>
  <c r="C122"/>
  <c r="E87"/>
  <c r="I87"/>
  <c r="P87"/>
  <c r="E113"/>
  <c r="T12"/>
  <c r="I106"/>
  <c r="P140"/>
  <c r="P88"/>
  <c r="M87"/>
  <c r="V18"/>
  <c r="I92"/>
  <c r="P130"/>
  <c r="E134"/>
  <c r="I134"/>
  <c r="M134"/>
  <c r="V64"/>
  <c r="P134"/>
  <c r="E86"/>
  <c r="P97"/>
  <c r="M101"/>
  <c r="M90"/>
  <c r="F91"/>
  <c r="E96"/>
  <c r="I96"/>
  <c r="M96"/>
  <c r="P96"/>
  <c r="J97"/>
  <c r="E100"/>
  <c r="I100"/>
  <c r="M100"/>
  <c r="P100"/>
  <c r="F101"/>
  <c r="J101"/>
  <c r="N101"/>
  <c r="Q101"/>
  <c r="E104"/>
  <c r="I104"/>
  <c r="M104"/>
  <c r="P104"/>
  <c r="E108"/>
  <c r="I108"/>
  <c r="M108"/>
  <c r="P108"/>
  <c r="F109"/>
  <c r="J109"/>
  <c r="N109"/>
  <c r="Q109"/>
  <c r="E112"/>
  <c r="I112"/>
  <c r="M112"/>
  <c r="P112"/>
  <c r="L115"/>
  <c r="E116"/>
  <c r="I116"/>
  <c r="M116"/>
  <c r="P116"/>
  <c r="F117"/>
  <c r="J117"/>
  <c r="N117"/>
  <c r="Q117"/>
  <c r="D119"/>
  <c r="E120"/>
  <c r="I120"/>
  <c r="M120"/>
  <c r="P120"/>
  <c r="E124"/>
  <c r="I124"/>
  <c r="M124"/>
  <c r="P124"/>
  <c r="F125"/>
  <c r="J125"/>
  <c r="N125"/>
  <c r="Q125"/>
  <c r="V57"/>
  <c r="L135"/>
  <c r="V66"/>
  <c r="O90"/>
  <c r="V20"/>
  <c r="E97"/>
  <c r="E105"/>
  <c r="V62"/>
  <c r="L132"/>
  <c r="D83"/>
  <c r="D79" s="1"/>
  <c r="H83"/>
  <c r="H79" s="1"/>
  <c r="L83"/>
  <c r="L79" s="1"/>
  <c r="O83"/>
  <c r="O79" s="1"/>
  <c r="S83"/>
  <c r="S79" s="1"/>
  <c r="E84"/>
  <c r="I84"/>
  <c r="T16"/>
  <c r="D87"/>
  <c r="H87"/>
  <c r="L87"/>
  <c r="O87"/>
  <c r="S87"/>
  <c r="E89"/>
  <c r="I89"/>
  <c r="M89"/>
  <c r="P89"/>
  <c r="D92"/>
  <c r="H92"/>
  <c r="L92"/>
  <c r="O92"/>
  <c r="S92"/>
  <c r="I95"/>
  <c r="E103"/>
  <c r="M103"/>
  <c r="L134"/>
  <c r="C97"/>
  <c r="G97"/>
  <c r="K23"/>
  <c r="K93" s="1"/>
  <c r="K81" s="1"/>
  <c r="R97"/>
  <c r="D98"/>
  <c r="H98"/>
  <c r="L98"/>
  <c r="S98"/>
  <c r="M99"/>
  <c r="C101"/>
  <c r="R101"/>
  <c r="D102"/>
  <c r="H102"/>
  <c r="L102"/>
  <c r="S102"/>
  <c r="G105"/>
  <c r="D106"/>
  <c r="H106"/>
  <c r="L106"/>
  <c r="S106"/>
  <c r="E107"/>
  <c r="C109"/>
  <c r="G109"/>
  <c r="R109"/>
  <c r="D110"/>
  <c r="H110"/>
  <c r="L110"/>
  <c r="S110"/>
  <c r="D114"/>
  <c r="H114"/>
  <c r="L114"/>
  <c r="S114"/>
  <c r="C117"/>
  <c r="G117"/>
  <c r="R117"/>
  <c r="D118"/>
  <c r="H118"/>
  <c r="L118"/>
  <c r="S118"/>
  <c r="D122"/>
  <c r="H122"/>
  <c r="L122"/>
  <c r="S122"/>
  <c r="P123"/>
  <c r="C125"/>
  <c r="G125"/>
  <c r="R125"/>
  <c r="D126"/>
  <c r="H126"/>
  <c r="L126"/>
  <c r="E128"/>
  <c r="I128"/>
  <c r="M128"/>
  <c r="D131"/>
  <c r="H131"/>
  <c r="L131"/>
  <c r="S131"/>
  <c r="E133"/>
  <c r="I133"/>
  <c r="M133"/>
  <c r="P133"/>
  <c r="C135"/>
  <c r="G135"/>
  <c r="R135"/>
  <c r="E85"/>
  <c r="I85"/>
  <c r="M85"/>
  <c r="P85"/>
  <c r="C87"/>
  <c r="D88"/>
  <c r="H88"/>
  <c r="L88"/>
  <c r="O88"/>
  <c r="S88"/>
  <c r="D89"/>
  <c r="H89"/>
  <c r="L89"/>
  <c r="O89"/>
  <c r="S89"/>
  <c r="E91"/>
  <c r="I91"/>
  <c r="M91"/>
  <c r="P91"/>
  <c r="G96"/>
  <c r="E98"/>
  <c r="I98"/>
  <c r="M98"/>
  <c r="P98"/>
  <c r="K100"/>
  <c r="S101"/>
  <c r="E102"/>
  <c r="I102"/>
  <c r="M102"/>
  <c r="P102"/>
  <c r="S105"/>
  <c r="E106"/>
  <c r="M106"/>
  <c r="P106"/>
  <c r="D109"/>
  <c r="E110"/>
  <c r="I110"/>
  <c r="M110"/>
  <c r="P110"/>
  <c r="E114"/>
  <c r="I114"/>
  <c r="M114"/>
  <c r="P114"/>
  <c r="H117"/>
  <c r="E118"/>
  <c r="I118"/>
  <c r="M118"/>
  <c r="P118"/>
  <c r="E122"/>
  <c r="I122"/>
  <c r="M122"/>
  <c r="P122"/>
  <c r="E126"/>
  <c r="I126"/>
  <c r="M126"/>
  <c r="P126"/>
  <c r="J128"/>
  <c r="E131"/>
  <c r="I131"/>
  <c r="M131"/>
  <c r="P131"/>
  <c r="E137"/>
  <c r="I137"/>
  <c r="M137"/>
  <c r="P137"/>
  <c r="E83"/>
  <c r="E79" s="1"/>
  <c r="P83"/>
  <c r="P79" s="1"/>
  <c r="E94"/>
  <c r="E23"/>
  <c r="M94"/>
  <c r="M23"/>
  <c r="T24"/>
  <c r="K99"/>
  <c r="T29"/>
  <c r="V31"/>
  <c r="O104"/>
  <c r="V34"/>
  <c r="T40"/>
  <c r="T48"/>
  <c r="O120"/>
  <c r="V50"/>
  <c r="V55"/>
  <c r="T58"/>
  <c r="K135"/>
  <c r="T65"/>
  <c r="F137"/>
  <c r="F133"/>
  <c r="J132"/>
  <c r="J102"/>
  <c r="J100"/>
  <c r="J83"/>
  <c r="J79" s="1"/>
  <c r="N83"/>
  <c r="N79" s="1"/>
  <c r="Q83"/>
  <c r="Q79" s="1"/>
  <c r="V14"/>
  <c r="T15"/>
  <c r="K88"/>
  <c r="T18"/>
  <c r="J91"/>
  <c r="N91"/>
  <c r="V22"/>
  <c r="J23"/>
  <c r="Q23"/>
  <c r="F95"/>
  <c r="J95"/>
  <c r="N95"/>
  <c r="Q95"/>
  <c r="V25"/>
  <c r="T26"/>
  <c r="O98"/>
  <c r="V28"/>
  <c r="K101"/>
  <c r="T31"/>
  <c r="Q102"/>
  <c r="F103"/>
  <c r="J103"/>
  <c r="N103"/>
  <c r="Q103"/>
  <c r="V33"/>
  <c r="T34"/>
  <c r="O106"/>
  <c r="V36"/>
  <c r="K109"/>
  <c r="T39"/>
  <c r="F111"/>
  <c r="J111"/>
  <c r="N111"/>
  <c r="Q111"/>
  <c r="V41"/>
  <c r="T42"/>
  <c r="O114"/>
  <c r="V44"/>
  <c r="K117"/>
  <c r="T47"/>
  <c r="F119"/>
  <c r="J119"/>
  <c r="N119"/>
  <c r="Q119"/>
  <c r="V49"/>
  <c r="T50"/>
  <c r="O122"/>
  <c r="V52"/>
  <c r="K125"/>
  <c r="T55"/>
  <c r="Q126"/>
  <c r="J127"/>
  <c r="F128"/>
  <c r="N128"/>
  <c r="Q128"/>
  <c r="F130"/>
  <c r="J130"/>
  <c r="N130"/>
  <c r="Q130"/>
  <c r="V60"/>
  <c r="T61"/>
  <c r="T63"/>
  <c r="T67"/>
  <c r="F140"/>
  <c r="J140"/>
  <c r="N140"/>
  <c r="Q140"/>
  <c r="V70"/>
  <c r="O84"/>
  <c r="C96"/>
  <c r="G137"/>
  <c r="G91"/>
  <c r="K139"/>
  <c r="K118"/>
  <c r="K104"/>
  <c r="K94"/>
  <c r="K83"/>
  <c r="K79" s="1"/>
  <c r="F85"/>
  <c r="J85"/>
  <c r="N85"/>
  <c r="Q85"/>
  <c r="V16"/>
  <c r="T17"/>
  <c r="C90"/>
  <c r="G90"/>
  <c r="K90"/>
  <c r="T20"/>
  <c r="R90"/>
  <c r="K91"/>
  <c r="C23"/>
  <c r="R23"/>
  <c r="G95"/>
  <c r="K95"/>
  <c r="T25"/>
  <c r="F97"/>
  <c r="N97"/>
  <c r="Q97"/>
  <c r="V27"/>
  <c r="T28"/>
  <c r="O100"/>
  <c r="V30"/>
  <c r="C103"/>
  <c r="G103"/>
  <c r="K103"/>
  <c r="T33"/>
  <c r="R103"/>
  <c r="F105"/>
  <c r="J105"/>
  <c r="N105"/>
  <c r="Q105"/>
  <c r="V35"/>
  <c r="T36"/>
  <c r="O108"/>
  <c r="V38"/>
  <c r="G110"/>
  <c r="C111"/>
  <c r="G111"/>
  <c r="T41"/>
  <c r="K111"/>
  <c r="R111"/>
  <c r="F113"/>
  <c r="J113"/>
  <c r="N113"/>
  <c r="Q113"/>
  <c r="V43"/>
  <c r="T44"/>
  <c r="O116"/>
  <c r="V46"/>
  <c r="C119"/>
  <c r="G119"/>
  <c r="K119"/>
  <c r="T49"/>
  <c r="R119"/>
  <c r="F121"/>
  <c r="J121"/>
  <c r="N121"/>
  <c r="Q121"/>
  <c r="V51"/>
  <c r="T52"/>
  <c r="O124"/>
  <c r="V54"/>
  <c r="C127"/>
  <c r="G127"/>
  <c r="K127"/>
  <c r="T57"/>
  <c r="R127"/>
  <c r="C130"/>
  <c r="G130"/>
  <c r="K130"/>
  <c r="T60"/>
  <c r="R130"/>
  <c r="N133"/>
  <c r="V63"/>
  <c r="T64"/>
  <c r="F136"/>
  <c r="J136"/>
  <c r="N136"/>
  <c r="Q136"/>
  <c r="J138"/>
  <c r="F83"/>
  <c r="F79" s="1"/>
  <c r="I83"/>
  <c r="I79" s="1"/>
  <c r="M83"/>
  <c r="M79" s="1"/>
  <c r="T13"/>
  <c r="H84"/>
  <c r="L84"/>
  <c r="S84"/>
  <c r="T21"/>
  <c r="U21" s="1"/>
  <c r="I94"/>
  <c r="I23"/>
  <c r="P94"/>
  <c r="P23"/>
  <c r="O96"/>
  <c r="V26"/>
  <c r="T32"/>
  <c r="K107"/>
  <c r="T37"/>
  <c r="V39"/>
  <c r="O112"/>
  <c r="V42"/>
  <c r="K115"/>
  <c r="T45"/>
  <c r="V47"/>
  <c r="K123"/>
  <c r="T53"/>
  <c r="T56"/>
  <c r="P128"/>
  <c r="V58"/>
  <c r="O129"/>
  <c r="V59"/>
  <c r="O131"/>
  <c r="V61"/>
  <c r="C84"/>
  <c r="G84"/>
  <c r="K84"/>
  <c r="T14"/>
  <c r="U14" s="1"/>
  <c r="R84"/>
  <c r="F87"/>
  <c r="J87"/>
  <c r="N87"/>
  <c r="Q87"/>
  <c r="T19"/>
  <c r="K92"/>
  <c r="T22"/>
  <c r="F23"/>
  <c r="N23"/>
  <c r="D94"/>
  <c r="D23"/>
  <c r="H94"/>
  <c r="H23"/>
  <c r="L94"/>
  <c r="L23"/>
  <c r="V24"/>
  <c r="O94"/>
  <c r="O23"/>
  <c r="S94"/>
  <c r="S23"/>
  <c r="K97"/>
  <c r="T27"/>
  <c r="F99"/>
  <c r="J99"/>
  <c r="N99"/>
  <c r="Q99"/>
  <c r="V29"/>
  <c r="T30"/>
  <c r="O102"/>
  <c r="V32"/>
  <c r="C105"/>
  <c r="K105"/>
  <c r="T35"/>
  <c r="R105"/>
  <c r="F107"/>
  <c r="J107"/>
  <c r="N107"/>
  <c r="Q107"/>
  <c r="V37"/>
  <c r="T38"/>
  <c r="O110"/>
  <c r="V40"/>
  <c r="C113"/>
  <c r="G113"/>
  <c r="K113"/>
  <c r="T43"/>
  <c r="R113"/>
  <c r="F115"/>
  <c r="J115"/>
  <c r="N115"/>
  <c r="Q115"/>
  <c r="V45"/>
  <c r="T46"/>
  <c r="O118"/>
  <c r="V48"/>
  <c r="C121"/>
  <c r="G121"/>
  <c r="T51"/>
  <c r="K121"/>
  <c r="R121"/>
  <c r="F123"/>
  <c r="J123"/>
  <c r="N123"/>
  <c r="Q123"/>
  <c r="V53"/>
  <c r="T54"/>
  <c r="O126"/>
  <c r="V56"/>
  <c r="C129"/>
  <c r="G129"/>
  <c r="K129"/>
  <c r="T59"/>
  <c r="R129"/>
  <c r="C132"/>
  <c r="G132"/>
  <c r="K132"/>
  <c r="T62"/>
  <c r="R132"/>
  <c r="F135"/>
  <c r="C136"/>
  <c r="F142"/>
  <c r="J142"/>
  <c r="N142"/>
  <c r="Q142"/>
  <c r="D84"/>
  <c r="K86"/>
  <c r="G94"/>
  <c r="C100"/>
  <c r="F138"/>
  <c r="C140"/>
  <c r="G140"/>
  <c r="K140"/>
  <c r="T70"/>
  <c r="R140"/>
  <c r="G141"/>
  <c r="C142"/>
  <c r="G142"/>
  <c r="K142"/>
  <c r="T72"/>
  <c r="R142"/>
  <c r="S141"/>
  <c r="S130"/>
  <c r="S126"/>
  <c r="C83"/>
  <c r="C79" s="1"/>
  <c r="G83"/>
  <c r="G79" s="1"/>
  <c r="R83"/>
  <c r="R79" s="1"/>
  <c r="V13"/>
  <c r="M84"/>
  <c r="P84"/>
  <c r="C85"/>
  <c r="K85"/>
  <c r="V15"/>
  <c r="I86"/>
  <c r="M86"/>
  <c r="P86"/>
  <c r="G87"/>
  <c r="K87"/>
  <c r="V17"/>
  <c r="E88"/>
  <c r="I88"/>
  <c r="M88"/>
  <c r="C89"/>
  <c r="G89"/>
  <c r="R89"/>
  <c r="V19"/>
  <c r="E90"/>
  <c r="I90"/>
  <c r="P90"/>
  <c r="C91"/>
  <c r="R91"/>
  <c r="V21"/>
  <c r="E92"/>
  <c r="M92"/>
  <c r="P92"/>
  <c r="F94"/>
  <c r="J94"/>
  <c r="N94"/>
  <c r="Q94"/>
  <c r="D95"/>
  <c r="H95"/>
  <c r="L95"/>
  <c r="O95"/>
  <c r="S95"/>
  <c r="F96"/>
  <c r="J96"/>
  <c r="N96"/>
  <c r="Q96"/>
  <c r="D97"/>
  <c r="H97"/>
  <c r="L97"/>
  <c r="O97"/>
  <c r="S97"/>
  <c r="F98"/>
  <c r="J98"/>
  <c r="N98"/>
  <c r="Q98"/>
  <c r="D99"/>
  <c r="H99"/>
  <c r="L99"/>
  <c r="S99"/>
  <c r="F100"/>
  <c r="N100"/>
  <c r="Q100"/>
  <c r="D101"/>
  <c r="L101"/>
  <c r="O101"/>
  <c r="F102"/>
  <c r="N102"/>
  <c r="D103"/>
  <c r="H103"/>
  <c r="L103"/>
  <c r="O103"/>
  <c r="F104"/>
  <c r="J104"/>
  <c r="N104"/>
  <c r="Q104"/>
  <c r="D105"/>
  <c r="H105"/>
  <c r="O105"/>
  <c r="F106"/>
  <c r="J106"/>
  <c r="N106"/>
  <c r="Q106"/>
  <c r="D107"/>
  <c r="H107"/>
  <c r="O107"/>
  <c r="S107"/>
  <c r="F108"/>
  <c r="J108"/>
  <c r="N108"/>
  <c r="Q108"/>
  <c r="H109"/>
  <c r="O109"/>
  <c r="S109"/>
  <c r="F110"/>
  <c r="J110"/>
  <c r="N110"/>
  <c r="Q110"/>
  <c r="H111"/>
  <c r="L111"/>
  <c r="O111"/>
  <c r="F112"/>
  <c r="J112"/>
  <c r="N112"/>
  <c r="Q112"/>
  <c r="D113"/>
  <c r="H113"/>
  <c r="L113"/>
  <c r="S113"/>
  <c r="F114"/>
  <c r="J114"/>
  <c r="N114"/>
  <c r="Q114"/>
  <c r="D115"/>
  <c r="H115"/>
  <c r="O115"/>
  <c r="S115"/>
  <c r="F116"/>
  <c r="J116"/>
  <c r="N116"/>
  <c r="Q116"/>
  <c r="D117"/>
  <c r="L117"/>
  <c r="O117"/>
  <c r="S117"/>
  <c r="F118"/>
  <c r="J118"/>
  <c r="N118"/>
  <c r="Q118"/>
  <c r="H119"/>
  <c r="L119"/>
  <c r="O119"/>
  <c r="S119"/>
  <c r="F120"/>
  <c r="J120"/>
  <c r="N120"/>
  <c r="D121"/>
  <c r="H121"/>
  <c r="L121"/>
  <c r="O121"/>
  <c r="S121"/>
  <c r="F122"/>
  <c r="J122"/>
  <c r="Q122"/>
  <c r="D123"/>
  <c r="H123"/>
  <c r="L123"/>
  <c r="O123"/>
  <c r="S123"/>
  <c r="F124"/>
  <c r="J124"/>
  <c r="N124"/>
  <c r="Q124"/>
  <c r="D125"/>
  <c r="L125"/>
  <c r="O125"/>
  <c r="S125"/>
  <c r="F126"/>
  <c r="J126"/>
  <c r="N126"/>
  <c r="D127"/>
  <c r="H127"/>
  <c r="L127"/>
  <c r="O127"/>
  <c r="S127"/>
  <c r="C128"/>
  <c r="G128"/>
  <c r="K128"/>
  <c r="R128"/>
  <c r="E129"/>
  <c r="I129"/>
  <c r="M129"/>
  <c r="P129"/>
  <c r="L130"/>
  <c r="E132"/>
  <c r="I132"/>
  <c r="M132"/>
  <c r="P132"/>
  <c r="C133"/>
  <c r="G133"/>
  <c r="K133"/>
  <c r="R133"/>
  <c r="F134"/>
  <c r="J134"/>
  <c r="N134"/>
  <c r="Q134"/>
  <c r="D135"/>
  <c r="H135"/>
  <c r="O135"/>
  <c r="V65"/>
  <c r="S135"/>
  <c r="D136"/>
  <c r="O136"/>
  <c r="C138"/>
  <c r="G138"/>
  <c r="K138"/>
  <c r="T68"/>
  <c r="R138"/>
  <c r="C139"/>
  <c r="D130"/>
  <c r="I136"/>
  <c r="F84"/>
  <c r="J84"/>
  <c r="N84"/>
  <c r="Q84"/>
  <c r="F86"/>
  <c r="J86"/>
  <c r="N86"/>
  <c r="Q86"/>
  <c r="F88"/>
  <c r="J88"/>
  <c r="N88"/>
  <c r="Q88"/>
  <c r="F90"/>
  <c r="J90"/>
  <c r="N90"/>
  <c r="Q90"/>
  <c r="F92"/>
  <c r="J92"/>
  <c r="N92"/>
  <c r="Q92"/>
  <c r="C94"/>
  <c r="R94"/>
  <c r="E95"/>
  <c r="M95"/>
  <c r="P95"/>
  <c r="K96"/>
  <c r="R96"/>
  <c r="I97"/>
  <c r="M97"/>
  <c r="G98"/>
  <c r="K98"/>
  <c r="E99"/>
  <c r="I99"/>
  <c r="P99"/>
  <c r="G100"/>
  <c r="R100"/>
  <c r="E101"/>
  <c r="I101"/>
  <c r="P101"/>
  <c r="C102"/>
  <c r="G102"/>
  <c r="K102"/>
  <c r="R102"/>
  <c r="I103"/>
  <c r="P103"/>
  <c r="C104"/>
  <c r="G104"/>
  <c r="R104"/>
  <c r="I105"/>
  <c r="M105"/>
  <c r="P105"/>
  <c r="G106"/>
  <c r="K106"/>
  <c r="R106"/>
  <c r="I107"/>
  <c r="M107"/>
  <c r="P107"/>
  <c r="C108"/>
  <c r="G108"/>
  <c r="K108"/>
  <c r="R108"/>
  <c r="E109"/>
  <c r="I109"/>
  <c r="M109"/>
  <c r="P109"/>
  <c r="C110"/>
  <c r="K110"/>
  <c r="R110"/>
  <c r="E111"/>
  <c r="I111"/>
  <c r="M111"/>
  <c r="P111"/>
  <c r="C112"/>
  <c r="G112"/>
  <c r="K112"/>
  <c r="R112"/>
  <c r="I113"/>
  <c r="M113"/>
  <c r="P113"/>
  <c r="C114"/>
  <c r="G114"/>
  <c r="K114"/>
  <c r="E115"/>
  <c r="I115"/>
  <c r="M115"/>
  <c r="P115"/>
  <c r="C116"/>
  <c r="G116"/>
  <c r="K116"/>
  <c r="R116"/>
  <c r="E117"/>
  <c r="I117"/>
  <c r="M117"/>
  <c r="P117"/>
  <c r="C118"/>
  <c r="G118"/>
  <c r="R118"/>
  <c r="E119"/>
  <c r="I119"/>
  <c r="M119"/>
  <c r="P119"/>
  <c r="C120"/>
  <c r="K120"/>
  <c r="R120"/>
  <c r="E121"/>
  <c r="I121"/>
  <c r="M121"/>
  <c r="P121"/>
  <c r="G122"/>
  <c r="K122"/>
  <c r="R122"/>
  <c r="E123"/>
  <c r="I123"/>
  <c r="M123"/>
  <c r="C124"/>
  <c r="G124"/>
  <c r="K124"/>
  <c r="R124"/>
  <c r="E125"/>
  <c r="I125"/>
  <c r="M125"/>
  <c r="P125"/>
  <c r="C126"/>
  <c r="G126"/>
  <c r="K126"/>
  <c r="R126"/>
  <c r="E127"/>
  <c r="I127"/>
  <c r="M127"/>
  <c r="P127"/>
  <c r="D128"/>
  <c r="S128"/>
  <c r="N129"/>
  <c r="E130"/>
  <c r="I130"/>
  <c r="M130"/>
  <c r="C131"/>
  <c r="G131"/>
  <c r="K131"/>
  <c r="R131"/>
  <c r="F132"/>
  <c r="N132"/>
  <c r="Q132"/>
  <c r="D133"/>
  <c r="H133"/>
  <c r="L133"/>
  <c r="O133"/>
  <c r="C134"/>
  <c r="G134"/>
  <c r="K134"/>
  <c r="R134"/>
  <c r="E135"/>
  <c r="I135"/>
  <c r="M135"/>
  <c r="P135"/>
  <c r="D137"/>
  <c r="H137"/>
  <c r="L137"/>
  <c r="O137"/>
  <c r="V67"/>
  <c r="S137"/>
  <c r="D139"/>
  <c r="H139"/>
  <c r="L139"/>
  <c r="T69"/>
  <c r="O139"/>
  <c r="V69"/>
  <c r="S139"/>
  <c r="E141"/>
  <c r="I141"/>
  <c r="M141"/>
  <c r="P141"/>
  <c r="T71"/>
  <c r="M142"/>
  <c r="G136"/>
  <c r="K136"/>
  <c r="T66"/>
  <c r="R136"/>
  <c r="N138"/>
  <c r="Q138"/>
  <c r="V68"/>
  <c r="E139"/>
  <c r="I139"/>
  <c r="M139"/>
  <c r="P139"/>
  <c r="D141"/>
  <c r="H141"/>
  <c r="L141"/>
  <c r="V71"/>
  <c r="F127"/>
  <c r="N127"/>
  <c r="Q127"/>
  <c r="H128"/>
  <c r="L128"/>
  <c r="O128"/>
  <c r="F129"/>
  <c r="J129"/>
  <c r="Q129"/>
  <c r="H130"/>
  <c r="O130"/>
  <c r="F131"/>
  <c r="J131"/>
  <c r="Q131"/>
  <c r="D132"/>
  <c r="H132"/>
  <c r="O132"/>
  <c r="S132"/>
  <c r="J133"/>
  <c r="Q133"/>
  <c r="H134"/>
  <c r="O134"/>
  <c r="S134"/>
  <c r="J135"/>
  <c r="N135"/>
  <c r="Q135"/>
  <c r="H136"/>
  <c r="L136"/>
  <c r="S136"/>
  <c r="J137"/>
  <c r="N137"/>
  <c r="Q137"/>
  <c r="D138"/>
  <c r="H138"/>
  <c r="L138"/>
  <c r="O138"/>
  <c r="S138"/>
  <c r="F139"/>
  <c r="J139"/>
  <c r="N139"/>
  <c r="Q139"/>
  <c r="D140"/>
  <c r="H140"/>
  <c r="L140"/>
  <c r="O140"/>
  <c r="S140"/>
  <c r="F141"/>
  <c r="J141"/>
  <c r="N141"/>
  <c r="Q141"/>
  <c r="D142"/>
  <c r="H142"/>
  <c r="L142"/>
  <c r="O142"/>
  <c r="V72"/>
  <c r="S142"/>
  <c r="E136"/>
  <c r="M136"/>
  <c r="P136"/>
  <c r="C137"/>
  <c r="K137"/>
  <c r="R137"/>
  <c r="E138"/>
  <c r="I138"/>
  <c r="M138"/>
  <c r="P138"/>
  <c r="G139"/>
  <c r="R139"/>
  <c r="E140"/>
  <c r="I140"/>
  <c r="M140"/>
  <c r="C141"/>
  <c r="K141"/>
  <c r="R141"/>
  <c r="E142"/>
  <c r="I142"/>
  <c r="P142"/>
  <c r="U61" l="1"/>
  <c r="U66"/>
  <c r="U71"/>
  <c r="U69"/>
  <c r="U59"/>
  <c r="U46"/>
  <c r="U43"/>
  <c r="U22"/>
  <c r="U58"/>
  <c r="U48"/>
  <c r="U16"/>
  <c r="L80"/>
  <c r="O80"/>
  <c r="U70"/>
  <c r="D80"/>
  <c r="S80"/>
  <c r="U44"/>
  <c r="U17"/>
  <c r="U42"/>
  <c r="U18"/>
  <c r="U40"/>
  <c r="U72"/>
  <c r="U62"/>
  <c r="U54"/>
  <c r="U38"/>
  <c r="U35"/>
  <c r="U19"/>
  <c r="U56"/>
  <c r="U45"/>
  <c r="H80"/>
  <c r="U64"/>
  <c r="U41"/>
  <c r="U67"/>
  <c r="U31"/>
  <c r="U26"/>
  <c r="U65"/>
  <c r="U68"/>
  <c r="I80"/>
  <c r="U27"/>
  <c r="U32"/>
  <c r="U57"/>
  <c r="U36"/>
  <c r="U33"/>
  <c r="U25"/>
  <c r="U20"/>
  <c r="U47"/>
  <c r="U29"/>
  <c r="U51"/>
  <c r="U30"/>
  <c r="U53"/>
  <c r="U37"/>
  <c r="U13"/>
  <c r="U60"/>
  <c r="U52"/>
  <c r="U49"/>
  <c r="U28"/>
  <c r="U63"/>
  <c r="U55"/>
  <c r="U50"/>
  <c r="U39"/>
  <c r="U34"/>
  <c r="U15"/>
  <c r="U24"/>
  <c r="E80"/>
  <c r="N80"/>
  <c r="O93"/>
  <c r="O81" s="1"/>
  <c r="V23"/>
  <c r="K80"/>
  <c r="C80"/>
  <c r="C93"/>
  <c r="C81" s="1"/>
  <c r="J93"/>
  <c r="J81" s="1"/>
  <c r="J80"/>
  <c r="P80"/>
  <c r="H93"/>
  <c r="H81" s="1"/>
  <c r="N93"/>
  <c r="N81" s="1"/>
  <c r="I93"/>
  <c r="I81" s="1"/>
  <c r="M93"/>
  <c r="M81" s="1"/>
  <c r="F80"/>
  <c r="M80"/>
  <c r="S93"/>
  <c r="S81" s="1"/>
  <c r="F93"/>
  <c r="F81" s="1"/>
  <c r="G80"/>
  <c r="Q80"/>
  <c r="L93"/>
  <c r="L81" s="1"/>
  <c r="D93"/>
  <c r="D81" s="1"/>
  <c r="R80"/>
  <c r="P93"/>
  <c r="P81" s="1"/>
  <c r="R93"/>
  <c r="R81" s="1"/>
  <c r="Q93"/>
  <c r="Q81" s="1"/>
  <c r="E93"/>
  <c r="E81" s="1"/>
  <c r="T23"/>
  <c r="U23" s="1"/>
  <c r="AI26" i="5" l="1"/>
  <c r="AI27" s="1"/>
  <c r="AH26"/>
  <c r="AH27" s="1"/>
  <c r="AG26"/>
  <c r="AG27" s="1"/>
  <c r="AF26"/>
  <c r="AF27" s="1"/>
  <c r="AE26"/>
  <c r="AE27" s="1"/>
  <c r="AD26"/>
  <c r="AD27" s="1"/>
  <c r="AC26"/>
  <c r="AC27" s="1"/>
  <c r="AB26"/>
  <c r="AB27" s="1"/>
  <c r="AA26"/>
  <c r="AA27" s="1"/>
  <c r="Z26"/>
  <c r="Z27" s="1"/>
  <c r="Y26"/>
  <c r="Y27" s="1"/>
  <c r="X26"/>
  <c r="X27" s="1"/>
  <c r="W26"/>
  <c r="W27" s="1"/>
  <c r="V26"/>
  <c r="V27" s="1"/>
  <c r="U26"/>
  <c r="U27" s="1"/>
  <c r="T26"/>
  <c r="T27" s="1"/>
  <c r="S26"/>
  <c r="S27" s="1"/>
  <c r="R26"/>
  <c r="R27" s="1"/>
  <c r="Q26"/>
  <c r="Q27" s="1"/>
  <c r="P26"/>
  <c r="P27" s="1"/>
  <c r="O26"/>
  <c r="O27" s="1"/>
  <c r="N26"/>
  <c r="N27" s="1"/>
  <c r="M26"/>
  <c r="M27" s="1"/>
  <c r="L26"/>
  <c r="L27" s="1"/>
  <c r="K26"/>
  <c r="K27" s="1"/>
  <c r="J26"/>
  <c r="J27" s="1"/>
  <c r="I26"/>
  <c r="I27" s="1"/>
  <c r="H26"/>
  <c r="H27" s="1"/>
  <c r="G26"/>
  <c r="G27" s="1"/>
  <c r="F26"/>
  <c r="F27" s="1"/>
  <c r="E26"/>
  <c r="E27" s="1"/>
  <c r="D26"/>
  <c r="D27" s="1"/>
  <c r="C26"/>
  <c r="C27" s="1"/>
  <c r="B26"/>
  <c r="B27" s="1"/>
  <c r="AI24"/>
  <c r="AH24"/>
  <c r="AG24"/>
  <c r="AF24"/>
  <c r="AE24"/>
  <c r="AD24"/>
  <c r="AC24"/>
  <c r="AB24"/>
  <c r="AA24"/>
  <c r="Z24"/>
  <c r="Y24"/>
  <c r="X24"/>
  <c r="W24"/>
  <c r="V24"/>
  <c r="U24"/>
  <c r="T24"/>
  <c r="S24"/>
  <c r="R24"/>
  <c r="Q24"/>
  <c r="P24"/>
  <c r="O24"/>
  <c r="N24"/>
  <c r="M24"/>
  <c r="L24"/>
  <c r="K24"/>
  <c r="J24"/>
  <c r="I24"/>
  <c r="H24"/>
  <c r="G24"/>
  <c r="F24"/>
  <c r="E24"/>
  <c r="D24"/>
  <c r="C24"/>
  <c r="B24"/>
  <c r="AI23"/>
  <c r="AH23"/>
  <c r="AG23"/>
  <c r="AF23"/>
  <c r="AE23"/>
  <c r="AD23"/>
  <c r="AC23"/>
  <c r="AB23"/>
  <c r="AA23"/>
  <c r="Z23"/>
  <c r="Y23"/>
  <c r="X23"/>
  <c r="W23"/>
  <c r="V23"/>
  <c r="U23"/>
  <c r="T23"/>
  <c r="S23"/>
  <c r="R23"/>
  <c r="Q23"/>
  <c r="P23"/>
  <c r="O23"/>
  <c r="N23"/>
  <c r="M23"/>
  <c r="L23"/>
  <c r="K23"/>
  <c r="J23"/>
  <c r="I23"/>
  <c r="H23"/>
  <c r="G23"/>
  <c r="F23"/>
  <c r="E23"/>
  <c r="D23"/>
  <c r="C23"/>
  <c r="B23"/>
  <c r="AI22"/>
  <c r="AH22"/>
  <c r="AG22"/>
  <c r="AF22"/>
  <c r="AE22"/>
  <c r="AD22"/>
  <c r="AC22"/>
  <c r="AB22"/>
  <c r="AA22"/>
  <c r="Z22"/>
  <c r="Y22"/>
  <c r="X22"/>
  <c r="W22"/>
  <c r="V22"/>
  <c r="U22"/>
  <c r="T22"/>
  <c r="S22"/>
  <c r="R22"/>
  <c r="Q22"/>
  <c r="P22"/>
  <c r="O22"/>
  <c r="N22"/>
  <c r="M22"/>
  <c r="L22"/>
  <c r="K22"/>
  <c r="J22"/>
  <c r="I22"/>
  <c r="H22"/>
  <c r="G22"/>
  <c r="F22"/>
  <c r="E22"/>
  <c r="D22"/>
  <c r="C22"/>
  <c r="B22"/>
  <c r="AI21"/>
  <c r="AH21"/>
  <c r="AG21"/>
  <c r="AF21"/>
  <c r="AE21"/>
  <c r="AD21"/>
  <c r="AC21"/>
  <c r="AB21"/>
  <c r="AA21"/>
  <c r="Z21"/>
  <c r="Y21"/>
  <c r="X21"/>
  <c r="W21"/>
  <c r="V21"/>
  <c r="U21"/>
  <c r="T21"/>
  <c r="S21"/>
  <c r="R21"/>
  <c r="Q21"/>
  <c r="P21"/>
  <c r="O21"/>
  <c r="N21"/>
  <c r="M21"/>
  <c r="L21"/>
  <c r="K21"/>
  <c r="J21"/>
  <c r="I21"/>
  <c r="H21"/>
  <c r="G21"/>
  <c r="F21"/>
  <c r="E21"/>
  <c r="D21"/>
  <c r="C21"/>
  <c r="B21"/>
  <c r="AI20"/>
  <c r="AH20"/>
  <c r="AG20"/>
  <c r="AF20"/>
  <c r="AF18" s="1"/>
  <c r="AE20"/>
  <c r="AD20"/>
  <c r="AC20"/>
  <c r="AB20"/>
  <c r="AA20"/>
  <c r="Z20"/>
  <c r="Y20"/>
  <c r="X20"/>
  <c r="X18" s="1"/>
  <c r="W20"/>
  <c r="V20"/>
  <c r="U20"/>
  <c r="T20"/>
  <c r="T18" s="1"/>
  <c r="S20"/>
  <c r="R20"/>
  <c r="Q20"/>
  <c r="P20"/>
  <c r="P18" s="1"/>
  <c r="O20"/>
  <c r="N20"/>
  <c r="M20"/>
  <c r="L20"/>
  <c r="K20"/>
  <c r="J20"/>
  <c r="I20"/>
  <c r="H20"/>
  <c r="H18" s="1"/>
  <c r="G20"/>
  <c r="F20"/>
  <c r="E20"/>
  <c r="D20"/>
  <c r="C20"/>
  <c r="B20"/>
  <c r="AI19"/>
  <c r="AI18" s="1"/>
  <c r="AH19"/>
  <c r="AH18" s="1"/>
  <c r="AG19"/>
  <c r="AF19"/>
  <c r="AE19"/>
  <c r="AE18" s="1"/>
  <c r="AD19"/>
  <c r="AD18" s="1"/>
  <c r="AC19"/>
  <c r="AB19"/>
  <c r="AB18" s="1"/>
  <c r="AA19"/>
  <c r="AA18" s="1"/>
  <c r="Z19"/>
  <c r="Z18" s="1"/>
  <c r="Y19"/>
  <c r="X19"/>
  <c r="W19"/>
  <c r="W18" s="1"/>
  <c r="V19"/>
  <c r="V18" s="1"/>
  <c r="U19"/>
  <c r="T19"/>
  <c r="S19"/>
  <c r="S18" s="1"/>
  <c r="R19"/>
  <c r="R18" s="1"/>
  <c r="Q19"/>
  <c r="P19"/>
  <c r="O19"/>
  <c r="O18" s="1"/>
  <c r="N19"/>
  <c r="N18" s="1"/>
  <c r="M19"/>
  <c r="L19"/>
  <c r="L18" s="1"/>
  <c r="K19"/>
  <c r="K18" s="1"/>
  <c r="J19"/>
  <c r="J18" s="1"/>
  <c r="I19"/>
  <c r="H19"/>
  <c r="G19"/>
  <c r="G18" s="1"/>
  <c r="F19"/>
  <c r="F18" s="1"/>
  <c r="E19"/>
  <c r="D19"/>
  <c r="C19"/>
  <c r="C18" s="1"/>
  <c r="B19"/>
  <c r="B18" s="1"/>
  <c r="AG18"/>
  <c r="AC18"/>
  <c r="Y18"/>
  <c r="U18"/>
  <c r="Q18"/>
  <c r="M18"/>
  <c r="I18"/>
  <c r="E18"/>
  <c r="D18"/>
  <c r="AI17"/>
  <c r="AH17"/>
  <c r="AG17"/>
  <c r="AF17"/>
  <c r="AE17"/>
  <c r="AD17"/>
  <c r="AC17"/>
  <c r="AB17"/>
  <c r="AA17"/>
  <c r="Z17"/>
  <c r="Y17"/>
  <c r="X17"/>
  <c r="W17"/>
  <c r="V17"/>
  <c r="U17"/>
  <c r="T17"/>
  <c r="S17"/>
  <c r="R17"/>
  <c r="Q17"/>
  <c r="P17"/>
  <c r="O17"/>
  <c r="N17"/>
  <c r="M17"/>
  <c r="L17"/>
  <c r="K17"/>
  <c r="J17"/>
  <c r="I17"/>
  <c r="H17"/>
  <c r="G17"/>
  <c r="F17"/>
  <c r="E17"/>
  <c r="D17"/>
  <c r="C17"/>
  <c r="B17"/>
  <c r="AJ11"/>
  <c r="AJ10"/>
  <c r="AJ9"/>
  <c r="AJ8"/>
  <c r="AJ7"/>
  <c r="AJ6"/>
  <c r="AJ5"/>
  <c r="AK11" l="1"/>
  <c r="AK10"/>
  <c r="AK8"/>
  <c r="AK6"/>
  <c r="AK5"/>
  <c r="AK7"/>
  <c r="AK9"/>
  <c r="F7" i="4" l="1"/>
  <c r="E7"/>
  <c r="D7"/>
  <c r="C7"/>
  <c r="B7"/>
  <c r="G6"/>
  <c r="G5"/>
  <c r="G7" l="1"/>
</calcChain>
</file>

<file path=xl/sharedStrings.xml><?xml version="1.0" encoding="utf-8"?>
<sst xmlns="http://schemas.openxmlformats.org/spreadsheetml/2006/main" count="3549" uniqueCount="446">
  <si>
    <t>All other donors</t>
  </si>
  <si>
    <t>2008-2012</t>
  </si>
  <si>
    <t>Japan</t>
  </si>
  <si>
    <t>EU Institutions</t>
  </si>
  <si>
    <t>United Kingdom</t>
  </si>
  <si>
    <t>Germany</t>
  </si>
  <si>
    <t>IDA</t>
  </si>
  <si>
    <t>Canada</t>
  </si>
  <si>
    <t>Norway</t>
  </si>
  <si>
    <t>United Arab Emirates</t>
  </si>
  <si>
    <t>Netherlands</t>
  </si>
  <si>
    <t>Australia</t>
  </si>
  <si>
    <t>Sweden</t>
  </si>
  <si>
    <t>Turkey</t>
  </si>
  <si>
    <t>Italy</t>
  </si>
  <si>
    <t>Denmark</t>
  </si>
  <si>
    <t>Spain</t>
  </si>
  <si>
    <t>France</t>
  </si>
  <si>
    <t>Korea</t>
  </si>
  <si>
    <t>Switzerland</t>
  </si>
  <si>
    <t>Finland</t>
  </si>
  <si>
    <t>Czech Republic</t>
  </si>
  <si>
    <t>Belgium</t>
  </si>
  <si>
    <t>Greece</t>
  </si>
  <si>
    <t>Lithuania</t>
  </si>
  <si>
    <t>New Zealand</t>
  </si>
  <si>
    <t>Ireland</t>
  </si>
  <si>
    <t>Austria</t>
  </si>
  <si>
    <t>Portugal</t>
  </si>
  <si>
    <t>Luxembourg</t>
  </si>
  <si>
    <t>Poland</t>
  </si>
  <si>
    <t>Hungary</t>
  </si>
  <si>
    <t>Kuwait (KFAED)</t>
  </si>
  <si>
    <t>Iceland</t>
  </si>
  <si>
    <t>Slovak Republic</t>
  </si>
  <si>
    <t>Estonia</t>
  </si>
  <si>
    <t>Russia</t>
  </si>
  <si>
    <t>Slovenia</t>
  </si>
  <si>
    <t>Latvia</t>
  </si>
  <si>
    <t>Romania</t>
  </si>
  <si>
    <t>Thailand</t>
  </si>
  <si>
    <t>Cyprus</t>
  </si>
  <si>
    <t>Israel</t>
  </si>
  <si>
    <t>Brazil</t>
  </si>
  <si>
    <t>Chile</t>
  </si>
  <si>
    <t>China</t>
  </si>
  <si>
    <t>Croatia</t>
  </si>
  <si>
    <t>Egypt</t>
  </si>
  <si>
    <t>India</t>
  </si>
  <si>
    <t>Indonesia</t>
  </si>
  <si>
    <t>Kazakhstan</t>
  </si>
  <si>
    <t>Kuwait</t>
  </si>
  <si>
    <t>Malaysia</t>
  </si>
  <si>
    <t>Malta</t>
  </si>
  <si>
    <t>Morocco</t>
  </si>
  <si>
    <t>Oman</t>
  </si>
  <si>
    <t>Singapore</t>
  </si>
  <si>
    <t>Venezuela</t>
  </si>
  <si>
    <t>US</t>
  </si>
  <si>
    <t>UK</t>
  </si>
  <si>
    <t>% change 2012/13</t>
  </si>
  <si>
    <t>Deaths</t>
  </si>
  <si>
    <t>Injuries</t>
  </si>
  <si>
    <t>Total casualties</t>
  </si>
  <si>
    <t>Total 2000-2013</t>
  </si>
  <si>
    <t>Drought</t>
  </si>
  <si>
    <t>Extreme temperature</t>
  </si>
  <si>
    <t>Mass movement wet</t>
  </si>
  <si>
    <t>Flood</t>
  </si>
  <si>
    <t>Epidemic</t>
  </si>
  <si>
    <t>Earthquake (seismic activity)</t>
  </si>
  <si>
    <t>Storm</t>
  </si>
  <si>
    <t>Total affected</t>
  </si>
  <si>
    <t xml:space="preserve">Other </t>
  </si>
  <si>
    <t>Total population</t>
  </si>
  <si>
    <t>% of total population affected</t>
  </si>
  <si>
    <t>Source: Humanitarian Outcomes (2014), Aid Worker Security Database, https://aidworkersecurity.org/</t>
  </si>
  <si>
    <t>Total</t>
  </si>
  <si>
    <t>Afghanistan</t>
  </si>
  <si>
    <t>Internationals affected</t>
  </si>
  <si>
    <t>Nationals affected</t>
  </si>
  <si>
    <t>Casualties in Afghanistan as % of total global aid worker attacks</t>
  </si>
  <si>
    <t>2003-2012</t>
  </si>
  <si>
    <t>Albania</t>
  </si>
  <si>
    <t>Algeria</t>
  </si>
  <si>
    <t>Angola</t>
  </si>
  <si>
    <t>Anguilla</t>
  </si>
  <si>
    <t>Antigua and Barbuda</t>
  </si>
  <si>
    <t>Argentina</t>
  </si>
  <si>
    <t>Armenia</t>
  </si>
  <si>
    <t>Aruba</t>
  </si>
  <si>
    <t>Azerbaijan</t>
  </si>
  <si>
    <t>Bahamas</t>
  </si>
  <si>
    <t>Bahrain</t>
  </si>
  <si>
    <t>Bangladesh</t>
  </si>
  <si>
    <t>Barbados</t>
  </si>
  <si>
    <t>Belarus</t>
  </si>
  <si>
    <t>Belize</t>
  </si>
  <si>
    <t>Benin</t>
  </si>
  <si>
    <t>Bermuda</t>
  </si>
  <si>
    <t>Bhutan</t>
  </si>
  <si>
    <t>Bolivia</t>
  </si>
  <si>
    <t>Bosnia-Herzegovina</t>
  </si>
  <si>
    <t>Botswana</t>
  </si>
  <si>
    <t>Brunei</t>
  </si>
  <si>
    <t>Burkina Faso</t>
  </si>
  <si>
    <t>Burundi</t>
  </si>
  <si>
    <t>Cambodia</t>
  </si>
  <si>
    <t>Cameroon</t>
  </si>
  <si>
    <t>Cape Verde</t>
  </si>
  <si>
    <t>Cayman Islands</t>
  </si>
  <si>
    <t>Chad</t>
  </si>
  <si>
    <t>Chinese Taipei</t>
  </si>
  <si>
    <t>Colombia</t>
  </si>
  <si>
    <t>Comoros</t>
  </si>
  <si>
    <t>Congo, Dem. Rep.</t>
  </si>
  <si>
    <t>Congo, Rep.</t>
  </si>
  <si>
    <t>Cook Islands</t>
  </si>
  <si>
    <t>Costa Rica</t>
  </si>
  <si>
    <t>Cote d'Ivoire</t>
  </si>
  <si>
    <t>Cuba</t>
  </si>
  <si>
    <t>Djibouti</t>
  </si>
  <si>
    <t>Dominica</t>
  </si>
  <si>
    <t>Dominican Republic</t>
  </si>
  <si>
    <t>East African Community</t>
  </si>
  <si>
    <t>Ecuador</t>
  </si>
  <si>
    <t>El Salvador</t>
  </si>
  <si>
    <t>Equatorial Guinea</t>
  </si>
  <si>
    <t>Eritrea</t>
  </si>
  <si>
    <t>Ethiopia</t>
  </si>
  <si>
    <t>Fiji</t>
  </si>
  <si>
    <t>French Polynesia</t>
  </si>
  <si>
    <t>Gabon</t>
  </si>
  <si>
    <t>Gambia</t>
  </si>
  <si>
    <t>Georgia</t>
  </si>
  <si>
    <t>Ghana</t>
  </si>
  <si>
    <t>Gibraltar</t>
  </si>
  <si>
    <t>Grenada</t>
  </si>
  <si>
    <t>Guatemala</t>
  </si>
  <si>
    <t>Guinea</t>
  </si>
  <si>
    <t>Guinea-Bissau</t>
  </si>
  <si>
    <t>Guyana</t>
  </si>
  <si>
    <t>Haiti</t>
  </si>
  <si>
    <t>Honduras</t>
  </si>
  <si>
    <t>Hong Kong, China</t>
  </si>
  <si>
    <t>Indus Basin</t>
  </si>
  <si>
    <t>Iran</t>
  </si>
  <si>
    <t>Iraq</t>
  </si>
  <si>
    <t>Jamaica</t>
  </si>
  <si>
    <t>Jordan</t>
  </si>
  <si>
    <t>Kenya</t>
  </si>
  <si>
    <t>Kiribati</t>
  </si>
  <si>
    <t>Korea, Dem. Rep.</t>
  </si>
  <si>
    <t>Kosovo</t>
  </si>
  <si>
    <t>Kyrgyz Republic</t>
  </si>
  <si>
    <t>Laos</t>
  </si>
  <si>
    <t>Lebanon</t>
  </si>
  <si>
    <t>Lesotho</t>
  </si>
  <si>
    <t>Liberia</t>
  </si>
  <si>
    <t>Libya</t>
  </si>
  <si>
    <t>Macao</t>
  </si>
  <si>
    <t>Macedonia, FYR</t>
  </si>
  <si>
    <t>Madagascar</t>
  </si>
  <si>
    <t>Malawi</t>
  </si>
  <si>
    <t>Maldives</t>
  </si>
  <si>
    <t>Mali</t>
  </si>
  <si>
    <t>Marshall Islands</t>
  </si>
  <si>
    <t>Mauritania</t>
  </si>
  <si>
    <t>Mauritius</t>
  </si>
  <si>
    <t>Mayotte</t>
  </si>
  <si>
    <t>Mekong Delta Project</t>
  </si>
  <si>
    <t>Mexico</t>
  </si>
  <si>
    <t>Micronesia, Fed. States</t>
  </si>
  <si>
    <t>Moldova</t>
  </si>
  <si>
    <t>Mongolia</t>
  </si>
  <si>
    <t>Montenegro</t>
  </si>
  <si>
    <t>Montserrat</t>
  </si>
  <si>
    <t>Mozambique</t>
  </si>
  <si>
    <t>Myanmar</t>
  </si>
  <si>
    <t>Namibia</t>
  </si>
  <si>
    <t>Nauru</t>
  </si>
  <si>
    <t>Nepal</t>
  </si>
  <si>
    <t>Netherlands Antilles</t>
  </si>
  <si>
    <t>New Caledonia</t>
  </si>
  <si>
    <t>Nicaragua</t>
  </si>
  <si>
    <t>Niger</t>
  </si>
  <si>
    <t>Nigeria</t>
  </si>
  <si>
    <t>Niue</t>
  </si>
  <si>
    <t>Northern Marianas</t>
  </si>
  <si>
    <t>Pakistan</t>
  </si>
  <si>
    <t>Palau</t>
  </si>
  <si>
    <t>Panama</t>
  </si>
  <si>
    <t>Papua New Guinea</t>
  </si>
  <si>
    <t>Paraguay</t>
  </si>
  <si>
    <t>Peru</t>
  </si>
  <si>
    <t>Philippines</t>
  </si>
  <si>
    <t>Qatar</t>
  </si>
  <si>
    <t>Rwanda</t>
  </si>
  <si>
    <t>Samoa</t>
  </si>
  <si>
    <t>Sao Tome &amp; Principe</t>
  </si>
  <si>
    <t>Saudi Arabia</t>
  </si>
  <si>
    <t>Senegal</t>
  </si>
  <si>
    <t>Serbia</t>
  </si>
  <si>
    <t>Seychelles</t>
  </si>
  <si>
    <t>Sierra Leone</t>
  </si>
  <si>
    <t>Solomon Islands</t>
  </si>
  <si>
    <t>Somalia</t>
  </si>
  <si>
    <t>South Africa</t>
  </si>
  <si>
    <t>South Sudan</t>
  </si>
  <si>
    <t>Sri Lanka</t>
  </si>
  <si>
    <t>St. Helena</t>
  </si>
  <si>
    <t>St. Kitts-Nevis</t>
  </si>
  <si>
    <t>St. Lucia</t>
  </si>
  <si>
    <t>St.Vincent &amp; Grenadines</t>
  </si>
  <si>
    <t>States Ex-Yugoslavia</t>
  </si>
  <si>
    <t>Sudan</t>
  </si>
  <si>
    <t>Suriname</t>
  </si>
  <si>
    <t>Swaziland</t>
  </si>
  <si>
    <t>Syria</t>
  </si>
  <si>
    <t>Tajikistan</t>
  </si>
  <si>
    <t>Tanzania</t>
  </si>
  <si>
    <t>Timor-Leste</t>
  </si>
  <si>
    <t>Togo</t>
  </si>
  <si>
    <t>Tokelau</t>
  </si>
  <si>
    <t>Tonga</t>
  </si>
  <si>
    <t>Trinidad and Tobago</t>
  </si>
  <si>
    <t>Tunisia</t>
  </si>
  <si>
    <t>Turkmenistan</t>
  </si>
  <si>
    <t>Turks and Caicos Islands</t>
  </si>
  <si>
    <t>Tuvalu</t>
  </si>
  <si>
    <t>Uganda</t>
  </si>
  <si>
    <t>Ukraine</t>
  </si>
  <si>
    <t>Uruguay</t>
  </si>
  <si>
    <t>Uzbekistan</t>
  </si>
  <si>
    <t>Vanuatu</t>
  </si>
  <si>
    <t>Virgin Islands (UK)</t>
  </si>
  <si>
    <t>Wallis &amp; Futuna</t>
  </si>
  <si>
    <t>West Bank &amp; Gaza Strip</t>
  </si>
  <si>
    <t>Yemen</t>
  </si>
  <si>
    <t>Zambia</t>
  </si>
  <si>
    <t>Zimbabwe</t>
  </si>
  <si>
    <t>ISAF (excluding national support elements)</t>
  </si>
  <si>
    <t>National support elements</t>
  </si>
  <si>
    <t>2013*</t>
  </si>
  <si>
    <t>United States</t>
  </si>
  <si>
    <t>Others</t>
  </si>
  <si>
    <t>ISAF commmon costs</t>
  </si>
  <si>
    <t>Government of Afghanistan</t>
  </si>
  <si>
    <t>Other US DoD military financing</t>
  </si>
  <si>
    <t>Law and Order Trust Fund Afghanistan (LOTFA)</t>
  </si>
  <si>
    <t>Law and Order Trust Fund (UNDP)</t>
  </si>
  <si>
    <t>Next 9 largest donors</t>
  </si>
  <si>
    <t>1995</t>
  </si>
  <si>
    <t>1996</t>
  </si>
  <si>
    <t>1997</t>
  </si>
  <si>
    <t>1998</t>
  </si>
  <si>
    <t>1999</t>
  </si>
  <si>
    <t>2000</t>
  </si>
  <si>
    <t>2001</t>
  </si>
  <si>
    <t>2002</t>
  </si>
  <si>
    <t>2003</t>
  </si>
  <si>
    <t>2004</t>
  </si>
  <si>
    <t>2005</t>
  </si>
  <si>
    <t>2006</t>
  </si>
  <si>
    <t>2007</t>
  </si>
  <si>
    <t>2008</t>
  </si>
  <si>
    <t>2009</t>
  </si>
  <si>
    <t>2010</t>
  </si>
  <si>
    <t>2011</t>
  </si>
  <si>
    <t>2012</t>
  </si>
  <si>
    <t xml:space="preserve">United States </t>
  </si>
  <si>
    <t>AsDB Special Funds</t>
  </si>
  <si>
    <t>UNICEF</t>
  </si>
  <si>
    <t>IMF (Concessional Trust Funds)</t>
  </si>
  <si>
    <t>UNDP</t>
  </si>
  <si>
    <t>GAVI</t>
  </si>
  <si>
    <t>UNHCR</t>
  </si>
  <si>
    <t>Global Fund</t>
  </si>
  <si>
    <t>UNFPA</t>
  </si>
  <si>
    <t>Bill &amp; Melinda Gates Foundation</t>
  </si>
  <si>
    <t>WFP</t>
  </si>
  <si>
    <t>UNTA</t>
  </si>
  <si>
    <t>Isl.Dev Bank</t>
  </si>
  <si>
    <t>IFAD</t>
  </si>
  <si>
    <t>WHO</t>
  </si>
  <si>
    <t>GEF</t>
  </si>
  <si>
    <t>IAEA</t>
  </si>
  <si>
    <t>OFID</t>
  </si>
  <si>
    <t>Year</t>
  </si>
  <si>
    <t>Share of total 2003-2012</t>
  </si>
  <si>
    <t>Grand Total</t>
  </si>
  <si>
    <t>Relief co-ordination; protection and support services</t>
  </si>
  <si>
    <t>Reconstruction relief and rehabilitation</t>
  </si>
  <si>
    <t xml:space="preserve">Material relief assistance and services </t>
  </si>
  <si>
    <t>Emergency food aid</t>
  </si>
  <si>
    <t>Disaster prevention and preparedness</t>
  </si>
  <si>
    <t>2007-2012</t>
  </si>
  <si>
    <t>2001-2006</t>
  </si>
  <si>
    <t>CAP</t>
  </si>
  <si>
    <t>Non-CAP</t>
  </si>
  <si>
    <t>2004*</t>
  </si>
  <si>
    <t>Revised requirements</t>
  </si>
  <si>
    <t>Funding</t>
  </si>
  <si>
    <t>Un-met requirements</t>
  </si>
  <si>
    <t>% of funding requirements met</t>
  </si>
  <si>
    <t xml:space="preserve">Total funding to the crisis </t>
  </si>
  <si>
    <t>Funding outside the appeal</t>
  </si>
  <si>
    <t>% of funding outside the appeal</t>
  </si>
  <si>
    <t>ERF</t>
  </si>
  <si>
    <t>CHF</t>
  </si>
  <si>
    <t>CERF</t>
  </si>
  <si>
    <t>Total sector allocable</t>
  </si>
  <si>
    <t>500: VI. Commodity Aid / General Prog. Ass., Total</t>
  </si>
  <si>
    <t>600: VII. Action Relating to Debt, Total</t>
  </si>
  <si>
    <t>700: VIII. Humanitarian Aid, Total</t>
  </si>
  <si>
    <t>910: Administrative Costs of Donors, Total</t>
  </si>
  <si>
    <t>930: Refugees in Donor Countries, Total</t>
  </si>
  <si>
    <t>998: IX. Unallocated / Unspecified, Total</t>
  </si>
  <si>
    <t>Education</t>
  </si>
  <si>
    <t>Health</t>
  </si>
  <si>
    <t>Afghanistan Reconstruction Trust Fund (World Bank)</t>
  </si>
  <si>
    <t>Peace and Reintegration Trust Fund (UNDP)</t>
  </si>
  <si>
    <t>Afghanistan Infrastructure Trust Fund (ADB)</t>
  </si>
  <si>
    <t>Hectares cultivated</t>
  </si>
  <si>
    <t>Figure 3: Number of recorded civilian casualties 2009-2013</t>
  </si>
  <si>
    <t xml:space="preserve">Source: United Nations Assistance Mission to Afghanistan (UNAMA) </t>
  </si>
  <si>
    <t>Source: Development Initiatives based on OECD DAC CRS data</t>
  </si>
  <si>
    <r>
      <t>Source: OECD DAC CRS</t>
    </r>
    <r>
      <rPr>
        <b/>
        <sz val="8"/>
        <color rgb="FF333333"/>
        <rFont val="Calibri"/>
        <family val="2"/>
        <scheme val="minor"/>
      </rPr>
      <t> </t>
    </r>
  </si>
  <si>
    <r>
      <t> </t>
    </r>
    <r>
      <rPr>
        <sz val="10"/>
        <color rgb="FF333333"/>
        <rFont val="Calibri"/>
        <family val="2"/>
        <scheme val="minor"/>
      </rPr>
      <t>Could perhaps turn the angle of the dates around</t>
    </r>
  </si>
  <si>
    <t xml:space="preserve">Source: SIPRI estimates. *Note that values for 2013 are a projection based on changes in numbers of troops deployed to NATO ISAF with the exception of the US, where values are based on enacted budget figures for FY2013.  </t>
  </si>
  <si>
    <t>Source: NATO ISAF</t>
  </si>
  <si>
    <t>Vietnam</t>
  </si>
  <si>
    <t>Central African Rep.</t>
  </si>
  <si>
    <t>Falkland Islands (Malvinas)</t>
  </si>
  <si>
    <t>Annex 2. Leading recipients of ODA 2000-2012</t>
  </si>
  <si>
    <t>Source: OECD DAC</t>
  </si>
  <si>
    <r>
      <t xml:space="preserve">Annex 3. ODA to Afghanistan by donor 2000-2012 </t>
    </r>
    <r>
      <rPr>
        <sz val="8"/>
        <color rgb="FF333333"/>
        <rFont val="Arial"/>
        <family val="2"/>
      </rPr>
      <t>  </t>
    </r>
  </si>
  <si>
    <t>2004-2008</t>
  </si>
  <si>
    <t>2009-2013</t>
  </si>
  <si>
    <t>Food</t>
  </si>
  <si>
    <t>Sector not yet specified</t>
  </si>
  <si>
    <t>Mine action</t>
  </si>
  <si>
    <t>Multi-sector</t>
  </si>
  <si>
    <t>Coordination and support services</t>
  </si>
  <si>
    <t>Shelter and NFIs</t>
  </si>
  <si>
    <t>Water and sanitation</t>
  </si>
  <si>
    <t>Agriculture</t>
  </si>
  <si>
    <t>Economic recovery and infrastructure</t>
  </si>
  <si>
    <t>Safety and security</t>
  </si>
  <si>
    <t>Source: OCHA FTS</t>
  </si>
  <si>
    <t>Total, all donors</t>
  </si>
  <si>
    <t>Total 2000-2012</t>
  </si>
  <si>
    <t>Afghanistan (total affected)</t>
  </si>
  <si>
    <t>Accessed 24 Sept 2014</t>
  </si>
  <si>
    <t>Unmet requirements</t>
  </si>
  <si>
    <t>Sources: Asian Development Bank (ADB), Ministry of Finance of the Government of Afghanistan, UNDP, UK, US, and World Bank</t>
  </si>
  <si>
    <t>Afghanistan Security Forces Fund (US DoD)</t>
  </si>
  <si>
    <t>Potential tons harvested</t>
  </si>
  <si>
    <t>Donor government (military, including Provincial Reconstruction Teams, PRTs)</t>
  </si>
  <si>
    <t>Protection/human rights/rule of law</t>
  </si>
  <si>
    <t>Operation Enduring Freedom (OEF)</t>
  </si>
  <si>
    <t>Source: EM-DAT: The OFDA/CRED International Disaster Database Data version: v12.07. Note ‘other’ includes extreme temperature, flood, epidemic disease, mass movement (wet), earthquake and storm</t>
  </si>
  <si>
    <t>Source: Development Initiatives based on OECD DAC, UN CERF and UN OCHA FTS data. Data for 2013 based on OCHA FTS data only and is included for indicative purposes only</t>
  </si>
  <si>
    <r>
      <t>Source: UN OCHA and UN CERF. Note that values for the ERF and CHF are new donor contributions and do not correspond with volumes allocated to projects in that year. CERF funds are allocations from the global CERF. *Data as at 17</t>
    </r>
    <r>
      <rPr>
        <b/>
        <vertAlign val="superscript"/>
        <sz val="10"/>
        <color rgb="FF748560"/>
        <rFont val="Calibri"/>
        <family val="2"/>
        <scheme val="minor"/>
      </rPr>
      <t>th</t>
    </r>
    <r>
      <rPr>
        <b/>
        <sz val="10"/>
        <color rgb="FF748560"/>
        <rFont val="Calibri"/>
        <family val="2"/>
        <scheme val="minor"/>
      </rPr>
      <t xml:space="preserve"> April 2014. CHF contributions in 2014 includes commitments</t>
    </r>
    <r>
      <rPr>
        <b/>
        <sz val="10"/>
        <color rgb="FF748560"/>
        <rFont val="Calibri"/>
        <family val="2"/>
        <scheme val="minor"/>
      </rPr>
      <t xml:space="preserve"> </t>
    </r>
    <r>
      <rPr>
        <sz val="8"/>
        <color rgb="FF333333"/>
        <rFont val="Calibri"/>
        <family val="2"/>
        <scheme val="minor"/>
      </rPr>
      <t> </t>
    </r>
  </si>
  <si>
    <t>Sources: Ministry of Finance of the Government of Afghanistan, UNDP, SIPRI, US Overseas Loans &amp; Grants ‘Greenbook’. Funding from the Government of Afghanistan based on 2011 constant prices. Funding to the Afghan Security Forces Fund are ‘obligations’ and are based on 2012 constant prices, except for 2013 where the value is the amount appropriated and is in current prices</t>
  </si>
  <si>
    <t>Source: International Monetary Fund, Balance of Payments database, supplemented by data from the United Nations Conference on Trade and Development and official national sources</t>
  </si>
  <si>
    <t>Life Expectancy</t>
  </si>
  <si>
    <t>Under-5 mortality (per 1,000 live births)</t>
  </si>
  <si>
    <t>Children enrolled in primary education (million)</t>
  </si>
  <si>
    <t>3.00</t>
  </si>
  <si>
    <t>8</t>
  </si>
  <si>
    <t>10</t>
  </si>
  <si>
    <t>11</t>
  </si>
  <si>
    <t>13</t>
  </si>
  <si>
    <t>20</t>
  </si>
  <si>
    <t>29</t>
  </si>
  <si>
    <t>48</t>
  </si>
  <si>
    <t>51</t>
  </si>
  <si>
    <t>38</t>
  </si>
  <si>
    <t>55.9</t>
  </si>
  <si>
    <t>250</t>
  </si>
  <si>
    <t>257</t>
  </si>
  <si>
    <t>191</t>
  </si>
  <si>
    <t>161</t>
  </si>
  <si>
    <t>97</t>
  </si>
  <si>
    <t>98.5</t>
  </si>
  <si>
    <t xml:space="preserve">Source: UNHCR. UNHCR's category ‘population of concern’ includes refugees (both residing in and originating from Afghanistan), asylum-seekers, internally displaced persons (IDPs) protected/assisted by UNHCR, stateless persons and returnees (returned refugees and IDPs). </t>
  </si>
  <si>
    <t>Total IDPs</t>
  </si>
  <si>
    <t xml:space="preserve">Figure 7: Total international humanitarian assistance to Afghanistan </t>
  </si>
  <si>
    <t>Figure 2: Indicators of development progress in Afghanistan</t>
  </si>
  <si>
    <t>Source: UNICEF, UNESCO, World Bank, WHO</t>
  </si>
  <si>
    <t>Expenditure</t>
  </si>
  <si>
    <t>Total Revenue (incl. domestic and grants)</t>
  </si>
  <si>
    <t>Grants</t>
  </si>
  <si>
    <t>Expenditure US$ bns</t>
  </si>
  <si>
    <t>GDP (current prices)</t>
  </si>
  <si>
    <t>Domestic revenue (excluding grants) as % of GDP</t>
  </si>
  <si>
    <t>Domestic revenues (excluding grants)</t>
  </si>
  <si>
    <t>Grants (within domestic revenues)</t>
  </si>
  <si>
    <t xml:space="preserve">Source: International Monetary Fund. Data downloaded on 17 October 2014. Notes: Until 2012 fiscal accounts have been compiled on the basis of a solar year, which runs from March 21 to March 20. From 2012 data is compiled on a new fiscal year basis that runs from December 21 to December 20. There will be a three-month overlap in 2011 and 2012 data. </t>
  </si>
  <si>
    <t>Figure 22: Potential opium production in Afghanistan, 2000-2013</t>
  </si>
  <si>
    <t>Source: Development Initiatives, based on data from the World Bank, the Stockholm International Peace Research Institute (SIPRI), the UN Department of Peacekeeping Operations (DPKO), the Council of the EU, the US government (Greenbook), and the OECD DAC (ISAF = International Security Assistance Force; OEF = Operation Enduring Freedom)</t>
  </si>
  <si>
    <t>Peacekeeping (including UNAMA and EUPOL)</t>
  </si>
  <si>
    <t>Per capita expenditure on healthcare (US$)</t>
  </si>
  <si>
    <t>GDP per capita (US$, constant 2005 prices)</t>
  </si>
  <si>
    <t>Source: Humanitarian Outcomes (2014), Aid Worker Security Database</t>
  </si>
  <si>
    <t>Source: UN OCHA FTS. (Note that the 2003 and 2004 appeals were classified as an ‘other’ appeal and that the 2004 and 2006 appeals were for drought crisis only. 2008 values include the sum of two separate appeals for food price crisis, the second of which ran from June 2008 to July 2009.)</t>
  </si>
  <si>
    <t>Source: United Nations Office on Drugs and Crime (UNODC)</t>
  </si>
  <si>
    <t>Cash (loan/equity)</t>
  </si>
  <si>
    <t>Mixed project aid</t>
  </si>
  <si>
    <t>Technical cooperation</t>
  </si>
  <si>
    <t>GPGs &amp; NNGOs</t>
  </si>
  <si>
    <t>Non-transfer</t>
  </si>
  <si>
    <t>Source: OECD DAC CRS</t>
  </si>
  <si>
    <r>
      <t>Figure 1: Major resource flows in Afghanistan in 2012</t>
    </r>
    <r>
      <rPr>
        <sz val="8"/>
        <color rgb="FF333333"/>
        <rFont val="Calibri"/>
        <family val="2"/>
        <scheme val="minor"/>
      </rPr>
      <t> </t>
    </r>
    <r>
      <rPr>
        <b/>
        <sz val="10"/>
        <color rgb="FF748560"/>
        <rFont val="Calibri"/>
        <family val="2"/>
        <scheme val="minor"/>
      </rPr>
      <t xml:space="preserve"> </t>
    </r>
    <r>
      <rPr>
        <sz val="8"/>
        <color rgb="FF333333"/>
        <rFont val="Calibri"/>
        <family val="2"/>
        <scheme val="minor"/>
      </rPr>
      <t> (US$ billion)</t>
    </r>
  </si>
  <si>
    <t xml:space="preserve">Official development assistance </t>
  </si>
  <si>
    <t xml:space="preserve">Humanitarian assistance </t>
  </si>
  <si>
    <t xml:space="preserve">Government revenues (excluding grants) </t>
  </si>
  <si>
    <t xml:space="preserve">Foreign direct investment </t>
  </si>
  <si>
    <t xml:space="preserve">Remittances  </t>
  </si>
  <si>
    <t>Figure 10: Humanitarian financing channelled via military actors 2008-2012 (USD million, constant 2012 prices)</t>
  </si>
  <si>
    <t>Source: OECD DAC. Note ‘development assistance’ comprises total ODA excluding debt relief, less bilateral humanitarian aid. The ‘next 9 largest donors’ are calculated over the period 2000-2012. Descriptions of historical phases from Hogg et. al., 2013</t>
  </si>
  <si>
    <t xml:space="preserve">International security support </t>
  </si>
  <si>
    <t xml:space="preserve">International military expenditure (ISAF - International Security Assistance Force; OE F- Operation Enduring Freedom) </t>
  </si>
  <si>
    <t>Figure 4: Total internally displaced persons (IDP) population, 2000-2013</t>
  </si>
  <si>
    <t>Figure 5: Number of attacks on humanitarian workers in Afghanistan, 2000-2013</t>
  </si>
  <si>
    <t>Figure 6: Population affected by natural disasters, 2000-2012</t>
  </si>
  <si>
    <t>Figure 8: United Nations coordinated appeals for Afghanistan, 2002-2013</t>
  </si>
  <si>
    <t>Figure 9: Donors channelling humanitarian assistance via military actors, 2008-2012 (US$ million)</t>
  </si>
  <si>
    <t>Figure 11: Humanitarian financing channelled via pooled humanitarian funds, 2006-2014*</t>
  </si>
  <si>
    <t xml:space="preserve">Figure 12: Major categories of humanitarian assistance by IASC standard sector, 2004-2013 </t>
  </si>
  <si>
    <t>Figure 13: Development assistance to Afghanistan, 2000-2012</t>
  </si>
  <si>
    <t>Figure 14: Sector-allocable ODA disbursed for social infrastructure and services, 2002-2012</t>
  </si>
  <si>
    <t xml:space="preserve">Population policies and programs, and reproductive health </t>
  </si>
  <si>
    <t>Water supply and sanitation</t>
  </si>
  <si>
    <t>Government and civil Society</t>
  </si>
  <si>
    <t>Other social infrastructure and services</t>
  </si>
  <si>
    <t>Figure 15: Aid bundle to Afghanistan, 2006-2012 (US$ million, constant 2012 prices)</t>
  </si>
  <si>
    <t>Commodities and Food</t>
  </si>
  <si>
    <t>Cash (grant)</t>
  </si>
  <si>
    <t>Figure 16: Multi-donor trust funds for Afghanistan, 2002-2013</t>
  </si>
  <si>
    <r>
      <t>Figure 17: Cost of ISAF and OEF in Afghanistan, 2008-2013</t>
    </r>
    <r>
      <rPr>
        <sz val="8"/>
        <color rgb="FF333333"/>
        <rFont val="Calibri"/>
        <family val="2"/>
        <scheme val="minor"/>
      </rPr>
      <t> </t>
    </r>
    <r>
      <rPr>
        <b/>
        <sz val="10"/>
        <color rgb="FF748560"/>
        <rFont val="Calibri"/>
        <family val="2"/>
        <scheme val="minor"/>
      </rPr>
      <t>*</t>
    </r>
    <r>
      <rPr>
        <sz val="8"/>
        <color rgb="FF333333"/>
        <rFont val="Calibri"/>
        <family val="2"/>
        <scheme val="minor"/>
      </rPr>
      <t> </t>
    </r>
  </si>
  <si>
    <r>
      <t xml:space="preserve">Figure 18: Number of troops deployed under NATO ISAF, Jan 2007 – Apr 2014 </t>
    </r>
    <r>
      <rPr>
        <b/>
        <sz val="8"/>
        <color rgb="FF333333"/>
        <rFont val="Calibri"/>
        <family val="2"/>
        <scheme val="minor"/>
      </rPr>
      <t> </t>
    </r>
  </si>
  <si>
    <t>Figure 19: Financing support to Afghan National Security Forces, 2002-2013</t>
  </si>
  <si>
    <t>Figure 20: Gross domestic product and domestic revenues (excluding grants), 2003-2014</t>
  </si>
  <si>
    <t>Figure 21: Foreign direct investment, net inflows to Afghanistan, 2000-2012</t>
  </si>
</sst>
</file>

<file path=xl/styles.xml><?xml version="1.0" encoding="utf-8"?>
<styleSheet xmlns="http://schemas.openxmlformats.org/spreadsheetml/2006/main">
  <numFmts count="30">
    <numFmt numFmtId="43" formatCode="_-* #,##0.00_-;\-* #,##0.00_-;_-* &quot;-&quot;??_-;_-@_-"/>
    <numFmt numFmtId="164" formatCode="_-* #,##0_-;\-* #,##0_-;_-* &quot;-&quot;??_-;_-@_-"/>
    <numFmt numFmtId="165" formatCode="_-* #,##0.0_-;\-* #,##0.0_-;_-* &quot;-&quot;??_-;_-@_-"/>
    <numFmt numFmtId="166" formatCode="0.0%"/>
    <numFmt numFmtId="167" formatCode="#,##0.0"/>
    <numFmt numFmtId="168" formatCode="0.0"/>
    <numFmt numFmtId="169" formatCode="#,##0.00_);[Red]\-#,##0.00_);0.00_);@_)"/>
    <numFmt numFmtId="170" formatCode="* _(#,##0.00_);[Red]* \(#,##0.00\);* _(&quot;-&quot;?_);@_)"/>
    <numFmt numFmtId="171" formatCode="\$\ * _(#,##0_);[Red]\$\ * \(#,##0\);\$\ * _(&quot;-&quot;?_);@_)"/>
    <numFmt numFmtId="172" formatCode="\$\ * _(#,##0.00_);[Red]\$\ * \(#,##0.00\);\$\ * _(&quot;-&quot;?_);@_)"/>
    <numFmt numFmtId="173" formatCode="[$EUR]\ * _(#,##0_);[Red][$EUR]\ * \(#,##0\);[$EUR]\ * _(&quot;-&quot;?_);@_)"/>
    <numFmt numFmtId="174" formatCode="[$EUR]\ * _(#,##0.00_);[Red][$EUR]\ * \(#,##0.00\);[$EUR]\ * _(&quot;-&quot;?_);@_)"/>
    <numFmt numFmtId="175" formatCode="\€\ * _(#,##0_);[Red]\€\ * \(#,##0\);\€\ * _(&quot;-&quot;?_);@_)"/>
    <numFmt numFmtId="176" formatCode="\€\ * _(#,##0.00_);[Red]\€\ * \(#,##0.00\);\€\ * _(&quot;-&quot;?_);@_)"/>
    <numFmt numFmtId="177" formatCode="[$GBP]\ * _(#,##0_);[Red][$GBP]\ * \(#,##0\);[$GBP]\ * _(&quot;-&quot;?_);@_)"/>
    <numFmt numFmtId="178" formatCode="[$GBP]\ * _(#,##0.00_);[Red][$GBP]\ * \(#,##0.00\);[$GBP]\ * _(&quot;-&quot;?_);@_)"/>
    <numFmt numFmtId="179" formatCode="\£\ * _(#,##0_);[Red]\£\ * \(#,##0\);\£\ * _(&quot;-&quot;?_);@_)"/>
    <numFmt numFmtId="180" formatCode="\£\ * _(#,##0.00_);[Red]\£\ * \(#,##0.00\);\£\ * _(&quot;-&quot;?_);@_)"/>
    <numFmt numFmtId="181" formatCode="[$USD]\ * _(#,##0_);[Red][$USD]\ * \(#,##0\);[$USD]\ * _(&quot;-&quot;?_);@_)"/>
    <numFmt numFmtId="182" formatCode="[$USD]\ * _(#,##0.00_);[Red][$USD]\ * \(#,##0.00\);[$USD]\ * _(&quot;-&quot;?_);@_)"/>
    <numFmt numFmtId="183" formatCode="dd\ mmm\ yy_)"/>
    <numFmt numFmtId="184" formatCode="mmm\ yy_)"/>
    <numFmt numFmtId="185" formatCode="yyyy_)"/>
    <numFmt numFmtId="186" formatCode="#,##0_);[Red]\-#,##0_);0_);@_)"/>
    <numFmt numFmtId="187" formatCode="#,##0%;[Red]\-#,##0%;0%;@_)"/>
    <numFmt numFmtId="188" formatCode="#,##0.00%;[Red]\-#,##0.00%;0.00%;@_)"/>
    <numFmt numFmtId="189" formatCode="_(* #,##0.00_);_(* \(#,##0.00\);_(* &quot;-&quot;??_);_(@_)"/>
    <numFmt numFmtId="190" formatCode="_(* #,##0.0_);_(* \(#,##0.0\);_(* &quot;-&quot;??_);_(@_)"/>
    <numFmt numFmtId="191" formatCode="_(* #,##0_);_(* \(#,##0\);_(* &quot;-&quot;??_);_(@_)"/>
    <numFmt numFmtId="192" formatCode="0.000"/>
  </numFmts>
  <fonts count="63">
    <font>
      <sz val="11"/>
      <color theme="1"/>
      <name val="Calibri"/>
      <family val="2"/>
      <scheme val="minor"/>
    </font>
    <font>
      <sz val="11"/>
      <color theme="1"/>
      <name val="Calibri"/>
      <family val="2"/>
      <scheme val="minor"/>
    </font>
    <font>
      <sz val="10"/>
      <name val="Arial"/>
      <family val="2"/>
    </font>
    <font>
      <b/>
      <sz val="11"/>
      <color theme="0"/>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sz val="8"/>
      <name val="Verdana"/>
      <family val="2"/>
    </font>
    <font>
      <i/>
      <sz val="9"/>
      <color indexed="55"/>
      <name val="Arial"/>
      <family val="2"/>
    </font>
    <font>
      <b/>
      <sz val="9"/>
      <name val="Arial"/>
      <family val="2"/>
    </font>
    <font>
      <sz val="9"/>
      <name val="Arial"/>
      <family val="2"/>
    </font>
    <font>
      <b/>
      <sz val="22"/>
      <name val="Arial"/>
      <family val="2"/>
    </font>
    <font>
      <b/>
      <sz val="18"/>
      <name val="Arial"/>
      <family val="2"/>
    </font>
    <font>
      <b/>
      <sz val="14"/>
      <name val="Arial"/>
      <family val="2"/>
    </font>
    <font>
      <b/>
      <sz val="12"/>
      <name val="Arial"/>
      <family val="2"/>
    </font>
    <font>
      <u/>
      <sz val="10"/>
      <color theme="10"/>
      <name val="Arial"/>
      <family val="2"/>
    </font>
    <font>
      <u/>
      <sz val="9.35"/>
      <color theme="10"/>
      <name val="Calibri"/>
      <family val="2"/>
    </font>
    <font>
      <u/>
      <sz val="11"/>
      <color theme="10"/>
      <name val="Calibri"/>
      <family val="2"/>
    </font>
    <font>
      <i/>
      <sz val="9"/>
      <color indexed="16"/>
      <name val="Arial"/>
      <family val="2"/>
    </font>
    <font>
      <sz val="11"/>
      <color indexed="8"/>
      <name val="Calibri"/>
      <family val="2"/>
    </font>
    <font>
      <sz val="10"/>
      <color indexed="8"/>
      <name val="Arial"/>
      <family val="2"/>
    </font>
    <font>
      <u/>
      <sz val="11"/>
      <color theme="10"/>
      <name val="Calibri"/>
      <family val="2"/>
      <scheme val="minor"/>
    </font>
    <font>
      <sz val="10"/>
      <name val="Arial"/>
      <family val="2"/>
    </font>
    <font>
      <sz val="10"/>
      <color rgb="FF000000"/>
      <name val="Calibri"/>
      <family val="2"/>
    </font>
    <font>
      <sz val="10"/>
      <name val="Times New Roman"/>
      <family val="1"/>
    </font>
    <font>
      <sz val="9"/>
      <name val="Times New Roman"/>
      <family val="1"/>
    </font>
    <font>
      <i/>
      <sz val="8"/>
      <name val="Tms Rmn"/>
    </font>
    <font>
      <b/>
      <sz val="8"/>
      <name val="Tms Rmn"/>
    </font>
    <font>
      <b/>
      <sz val="10"/>
      <color rgb="FF748560"/>
      <name val="Calibri"/>
      <family val="2"/>
      <scheme val="minor"/>
    </font>
    <font>
      <b/>
      <sz val="11"/>
      <color indexed="8"/>
      <name val="Calibri"/>
      <family val="2"/>
    </font>
    <font>
      <b/>
      <vertAlign val="superscript"/>
      <sz val="10"/>
      <color rgb="FF748560"/>
      <name val="Calibri"/>
      <family val="2"/>
      <scheme val="minor"/>
    </font>
    <font>
      <sz val="8"/>
      <color rgb="FF333333"/>
      <name val="Calibri"/>
      <family val="2"/>
      <scheme val="minor"/>
    </font>
    <font>
      <sz val="10"/>
      <color rgb="FF333333"/>
      <name val="Calibri"/>
      <family val="2"/>
      <scheme val="minor"/>
    </font>
    <font>
      <b/>
      <sz val="8"/>
      <color rgb="FF333333"/>
      <name val="Calibri"/>
      <family val="2"/>
      <scheme val="minor"/>
    </font>
    <font>
      <sz val="8"/>
      <color indexed="9"/>
      <name val="Calibri"/>
      <family val="2"/>
      <scheme val="minor"/>
    </font>
    <font>
      <u/>
      <sz val="8"/>
      <color indexed="9"/>
      <name val="Calibri"/>
      <family val="2"/>
      <scheme val="minor"/>
    </font>
    <font>
      <sz val="10"/>
      <name val="Calibri"/>
      <family val="2"/>
      <scheme val="minor"/>
    </font>
    <font>
      <b/>
      <sz val="10"/>
      <name val="Calibri"/>
      <family val="2"/>
      <scheme val="minor"/>
    </font>
    <font>
      <sz val="8"/>
      <color rgb="FF333333"/>
      <name val="Arial"/>
      <family val="2"/>
    </font>
    <font>
      <sz val="8"/>
      <name val="Arial"/>
      <family val="2"/>
    </font>
    <font>
      <sz val="11"/>
      <color theme="1"/>
      <name val="Calibri"/>
      <family val="2"/>
    </font>
    <font>
      <b/>
      <sz val="11"/>
      <color rgb="FF748560"/>
      <name val="Calibri"/>
      <family val="2"/>
      <scheme val="minor"/>
    </font>
    <font>
      <sz val="9"/>
      <color rgb="FFFF0000"/>
      <name val="Arial"/>
      <family val="2"/>
    </font>
    <font>
      <sz val="10"/>
      <color rgb="FFFF0000"/>
      <name val="Calibri"/>
      <family val="2"/>
      <scheme val="minor"/>
    </font>
    <font>
      <sz val="8"/>
      <color rgb="FF000000"/>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theme="0"/>
      <name val="Calibri"/>
      <family val="2"/>
      <scheme val="minor"/>
    </font>
    <font>
      <b/>
      <sz val="10"/>
      <color theme="6" tint="-0.499984740745262"/>
      <name val="Calibri"/>
      <family val="2"/>
      <scheme val="minor"/>
    </font>
    <font>
      <b/>
      <u/>
      <sz val="11"/>
      <name val="Calibri"/>
      <family val="2"/>
      <scheme val="minor"/>
    </font>
    <font>
      <b/>
      <sz val="11"/>
      <color rgb="FF000000"/>
      <name val="Calibri"/>
      <family val="2"/>
      <scheme val="minor"/>
    </font>
    <font>
      <b/>
      <sz val="14"/>
      <color theme="1"/>
      <name val="Calibri"/>
      <family val="2"/>
      <scheme val="minor"/>
    </font>
  </fonts>
  <fills count="47">
    <fill>
      <patternFill patternType="none"/>
    </fill>
    <fill>
      <patternFill patternType="gray125"/>
    </fill>
    <fill>
      <patternFill patternType="solid">
        <fgColor rgb="FFC4D8ED"/>
        <bgColor indexed="64"/>
      </patternFill>
    </fill>
    <fill>
      <patternFill patternType="solid">
        <fgColor theme="5" tint="0.79998168889431442"/>
        <bgColor indexed="64"/>
      </patternFill>
    </fill>
    <fill>
      <patternFill patternType="solid">
        <fgColor indexed="41"/>
        <bgColor indexed="64"/>
      </patternFill>
    </fill>
    <fill>
      <patternFill patternType="solid">
        <fgColor indexed="13"/>
        <bgColor indexed="64"/>
      </patternFill>
    </fill>
    <fill>
      <patternFill patternType="solid">
        <fgColor indexed="13"/>
        <bgColor indexed="15"/>
      </patternFill>
    </fill>
    <fill>
      <patternFill patternType="solid">
        <fgColor indexed="42"/>
        <bgColor indexed="64"/>
      </patternFill>
    </fill>
    <fill>
      <patternFill patternType="solid">
        <fgColor indexed="11"/>
        <bgColor indexed="64"/>
      </patternFill>
    </fill>
    <fill>
      <patternFill patternType="solid">
        <fgColor indexed="22"/>
        <bgColor indexed="64"/>
      </patternFill>
    </fill>
    <fill>
      <patternFill patternType="solid">
        <fgColor theme="4" tint="0.79998168889431442"/>
        <bgColor theme="4" tint="0.79998168889431442"/>
      </patternFill>
    </fill>
    <fill>
      <patternFill patternType="solid">
        <fgColor rgb="FF00A1E3"/>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theme="4" tint="0.79998168889431442"/>
      </patternFill>
    </fill>
    <fill>
      <patternFill patternType="solid">
        <fgColor theme="0"/>
        <bgColor indexed="64"/>
      </patternFill>
    </fill>
    <fill>
      <patternFill patternType="solid">
        <fgColor theme="0"/>
        <bgColor rgb="FF000000"/>
      </patternFill>
    </fill>
  </fills>
  <borders count="34">
    <border>
      <left/>
      <right/>
      <top/>
      <bottom/>
      <diagonal/>
    </border>
    <border>
      <left style="thin">
        <color rgb="FFC0C0C0"/>
      </left>
      <right style="thin">
        <color rgb="FFC0C0C0"/>
      </right>
      <top style="thin">
        <color rgb="FFC0C0C0"/>
      </top>
      <bottom style="thin">
        <color rgb="FFC0C0C0"/>
      </bottom>
      <diagonal/>
    </border>
    <border>
      <left style="dotted">
        <color indexed="57"/>
      </left>
      <right style="dotted">
        <color indexed="57"/>
      </right>
      <top style="dotted">
        <color indexed="57"/>
      </top>
      <bottom style="dotted">
        <color indexed="57"/>
      </bottom>
      <diagonal/>
    </border>
    <border>
      <left style="thin">
        <color indexed="57"/>
      </left>
      <right style="thin">
        <color indexed="57"/>
      </right>
      <top style="thin">
        <color indexed="57"/>
      </top>
      <bottom style="thin">
        <color indexed="57"/>
      </bottom>
      <diagonal/>
    </border>
    <border>
      <left style="thin">
        <color indexed="12"/>
      </left>
      <right style="thin">
        <color indexed="12"/>
      </right>
      <top style="thin">
        <color indexed="12"/>
      </top>
      <bottom style="thin">
        <color indexed="12"/>
      </bottom>
      <diagonal/>
    </border>
    <border>
      <left/>
      <right/>
      <top style="medium">
        <color indexed="41"/>
      </top>
      <bottom style="medium">
        <color indexed="41"/>
      </bottom>
      <diagonal/>
    </border>
    <border>
      <left/>
      <right/>
      <top style="medium">
        <color indexed="41"/>
      </top>
      <bottom/>
      <diagonal/>
    </border>
    <border>
      <left/>
      <right/>
      <top/>
      <bottom style="thin">
        <color theme="4" tint="0.39997558519241921"/>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style="thin">
        <color rgb="FFC0C0C0"/>
      </left>
      <right/>
      <top/>
      <bottom/>
      <diagonal/>
    </border>
    <border>
      <left/>
      <right/>
      <top style="thin">
        <color theme="4" tint="0.39997558519241921"/>
      </top>
      <bottom/>
      <diagonal/>
    </border>
    <border>
      <left style="thick">
        <color rgb="FFFFFFFF"/>
      </left>
      <right style="thick">
        <color rgb="FFFFFFFF"/>
      </right>
      <top style="thick">
        <color rgb="FFFFFFFF"/>
      </top>
      <bottom style="thick">
        <color rgb="FFFFFFFF"/>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s>
  <cellStyleXfs count="132">
    <xf numFmtId="0" fontId="0" fillId="0" borderId="0"/>
    <xf numFmtId="43" fontId="1" fillId="0" borderId="0" applyFont="0" applyFill="0" applyBorder="0" applyAlignment="0" applyProtection="0"/>
    <xf numFmtId="9" fontId="1" fillId="0" borderId="0" applyFont="0" applyFill="0" applyBorder="0" applyAlignment="0" applyProtection="0"/>
    <xf numFmtId="169" fontId="9" fillId="0" borderId="0" applyNumberFormat="0" applyAlignment="0">
      <alignment vertical="center"/>
    </xf>
    <xf numFmtId="0" fontId="10" fillId="4" borderId="0" applyNumberFormat="0">
      <alignment horizontal="center" vertical="top" wrapText="1"/>
    </xf>
    <xf numFmtId="0" fontId="10" fillId="4" borderId="0" applyNumberFormat="0">
      <alignment horizontal="left" vertical="top" wrapText="1"/>
    </xf>
    <xf numFmtId="0" fontId="10" fillId="4" borderId="0" applyNumberFormat="0">
      <alignment horizontal="centerContinuous" vertical="top"/>
    </xf>
    <xf numFmtId="0" fontId="11" fillId="4" borderId="0" applyNumberFormat="0">
      <alignment horizontal="center" vertical="top" wrapText="1"/>
    </xf>
    <xf numFmtId="43" fontId="2" fillId="0" borderId="0" applyFont="0" applyFill="0" applyBorder="0" applyAlignment="0" applyProtection="0"/>
    <xf numFmtId="43" fontId="1" fillId="0" borderId="0" applyFont="0" applyFill="0" applyBorder="0" applyAlignment="0" applyProtection="0"/>
    <xf numFmtId="170" fontId="11" fillId="0" borderId="0" applyFont="0" applyFill="0" applyBorder="0" applyAlignment="0" applyProtection="0">
      <alignment vertical="center"/>
    </xf>
    <xf numFmtId="171" fontId="11" fillId="0" borderId="0" applyFont="0" applyFill="0" applyBorder="0" applyAlignment="0" applyProtection="0">
      <alignment vertical="center"/>
    </xf>
    <xf numFmtId="172" fontId="11" fillId="0" borderId="0" applyFont="0" applyFill="0" applyBorder="0" applyAlignment="0" applyProtection="0">
      <alignment vertical="center"/>
    </xf>
    <xf numFmtId="173" fontId="11" fillId="0" borderId="0" applyFont="0" applyFill="0" applyBorder="0" applyAlignment="0" applyProtection="0">
      <alignment vertical="center"/>
    </xf>
    <xf numFmtId="174" fontId="11" fillId="0" borderId="0" applyFont="0" applyFill="0" applyBorder="0" applyAlignment="0" applyProtection="0">
      <alignment vertical="center"/>
    </xf>
    <xf numFmtId="175" fontId="11" fillId="0" borderId="0" applyFont="0" applyFill="0" applyBorder="0" applyAlignment="0" applyProtection="0">
      <alignment vertical="center"/>
    </xf>
    <xf numFmtId="176" fontId="11" fillId="0" borderId="0" applyFont="0" applyFill="0" applyBorder="0" applyAlignment="0" applyProtection="0">
      <alignment vertical="center"/>
    </xf>
    <xf numFmtId="177" fontId="11" fillId="0" borderId="0" applyFont="0" applyFill="0" applyBorder="0" applyAlignment="0" applyProtection="0">
      <alignment vertical="center"/>
    </xf>
    <xf numFmtId="178" fontId="11" fillId="0" borderId="0" applyFont="0" applyFill="0" applyBorder="0" applyAlignment="0" applyProtection="0">
      <alignment vertical="center"/>
    </xf>
    <xf numFmtId="179" fontId="11" fillId="0" borderId="0" applyFont="0" applyFill="0" applyBorder="0" applyAlignment="0" applyProtection="0">
      <alignment vertical="center"/>
    </xf>
    <xf numFmtId="180" fontId="11" fillId="0" borderId="0" applyFont="0" applyFill="0" applyBorder="0" applyAlignment="0" applyProtection="0">
      <alignment vertical="center"/>
    </xf>
    <xf numFmtId="181" fontId="11" fillId="0" borderId="0" applyFont="0" applyFill="0" applyBorder="0" applyAlignment="0" applyProtection="0">
      <alignment vertical="center"/>
    </xf>
    <xf numFmtId="182" fontId="11" fillId="0" borderId="0" applyFont="0" applyFill="0" applyBorder="0" applyAlignment="0" applyProtection="0">
      <alignment vertical="center"/>
    </xf>
    <xf numFmtId="183" fontId="11" fillId="0" borderId="0" applyFont="0" applyFill="0" applyBorder="0" applyAlignment="0" applyProtection="0">
      <alignment vertical="center"/>
    </xf>
    <xf numFmtId="184" fontId="11" fillId="0" borderId="0" applyFont="0" applyFill="0" applyBorder="0" applyAlignment="0" applyProtection="0">
      <alignment vertical="center"/>
    </xf>
    <xf numFmtId="185" fontId="11" fillId="0" borderId="0" applyFont="0" applyFill="0" applyBorder="0" applyAlignment="0" applyProtection="0">
      <alignment vertical="center"/>
    </xf>
    <xf numFmtId="0" fontId="12" fillId="4" borderId="0" applyNumberFormat="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horizontal="left" vertical="center"/>
    </xf>
    <xf numFmtId="0" fontId="10" fillId="0" borderId="0" applyNumberFormat="0" applyFill="0" applyBorder="0" applyAlignment="0" applyProtection="0">
      <alignment vertical="center"/>
    </xf>
    <xf numFmtId="0" fontId="11" fillId="5" borderId="0" applyNumberFormat="0" applyFont="0" applyBorder="0" applyAlignment="0" applyProtection="0">
      <alignment vertical="center"/>
    </xf>
    <xf numFmtId="0" fontId="16"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1" fillId="0" borderId="2" applyNumberFormat="0" applyAlignment="0">
      <alignment vertical="center"/>
    </xf>
    <xf numFmtId="0" fontId="11" fillId="0" borderId="3" applyNumberFormat="0" applyAlignment="0">
      <alignment vertical="center"/>
      <protection locked="0"/>
    </xf>
    <xf numFmtId="186" fontId="11" fillId="6" borderId="3" applyNumberFormat="0" applyAlignment="0">
      <alignment vertical="center"/>
      <protection locked="0"/>
    </xf>
    <xf numFmtId="0" fontId="11" fillId="7" borderId="0" applyNumberFormat="0" applyAlignment="0">
      <alignment vertical="center"/>
    </xf>
    <xf numFmtId="0" fontId="11" fillId="8" borderId="0" applyNumberFormat="0" applyAlignment="0">
      <alignment vertical="center"/>
    </xf>
    <xf numFmtId="0" fontId="11" fillId="0" borderId="4" applyNumberFormat="0" applyAlignment="0">
      <alignment vertical="center"/>
      <protection locked="0"/>
    </xf>
    <xf numFmtId="0" fontId="19" fillId="0" borderId="0" applyNumberFormat="0" applyAlignment="0">
      <alignment vertical="center"/>
    </xf>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0" fillId="0" borderId="0"/>
    <xf numFmtId="0" fontId="1" fillId="0" borderId="0"/>
    <xf numFmtId="0" fontId="20"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1" fillId="0" borderId="0">
      <alignment vertical="top"/>
    </xf>
    <xf numFmtId="186" fontId="11" fillId="0" borderId="0" applyFont="0" applyFill="0" applyBorder="0" applyAlignment="0" applyProtection="0">
      <alignment vertical="center"/>
    </xf>
    <xf numFmtId="169" fontId="11" fillId="0" borderId="0" applyFont="0" applyFill="0" applyBorder="0" applyAlignment="0" applyProtection="0">
      <alignment vertical="center"/>
    </xf>
    <xf numFmtId="9" fontId="1" fillId="0" borderId="0" applyFont="0" applyFill="0" applyBorder="0" applyAlignment="0" applyProtection="0"/>
    <xf numFmtId="187" fontId="11" fillId="0" borderId="0" applyFont="0" applyFill="0" applyBorder="0" applyAlignment="0" applyProtection="0">
      <alignment horizontal="right" vertical="center"/>
    </xf>
    <xf numFmtId="188" fontId="11" fillId="0" borderId="0" applyFont="0" applyFill="0" applyBorder="0" applyAlignment="0" applyProtection="0">
      <alignment vertical="center"/>
    </xf>
    <xf numFmtId="0" fontId="10" fillId="0" borderId="0" applyNumberFormat="0" applyFill="0" applyBorder="0">
      <alignment horizontal="left" vertical="center" wrapText="1"/>
    </xf>
    <xf numFmtId="0" fontId="11" fillId="0" borderId="0" applyNumberFormat="0" applyFill="0" applyBorder="0">
      <alignment horizontal="left" vertical="center" wrapText="1" indent="1"/>
    </xf>
    <xf numFmtId="0" fontId="21" fillId="0" borderId="0">
      <alignment vertical="top"/>
    </xf>
    <xf numFmtId="186" fontId="10" fillId="0" borderId="5" applyNumberFormat="0" applyFill="0" applyAlignment="0" applyProtection="0">
      <alignment vertical="center"/>
    </xf>
    <xf numFmtId="186" fontId="11" fillId="0" borderId="6" applyNumberFormat="0" applyFont="0" applyFill="0" applyAlignment="0" applyProtection="0">
      <alignment vertical="center"/>
    </xf>
    <xf numFmtId="0" fontId="11" fillId="9" borderId="0" applyNumberFormat="0" applyFont="0" applyBorder="0" applyAlignment="0" applyProtection="0">
      <alignment vertical="center"/>
    </xf>
    <xf numFmtId="0" fontId="11" fillId="0" borderId="0" applyNumberFormat="0" applyFont="0" applyFill="0" applyAlignment="0" applyProtection="0">
      <alignment vertical="center"/>
    </xf>
    <xf numFmtId="186" fontId="11" fillId="0" borderId="0" applyNumberFormat="0" applyFont="0" applyBorder="0" applyAlignment="0" applyProtection="0">
      <alignment vertical="center"/>
    </xf>
    <xf numFmtId="49" fontId="11" fillId="0" borderId="0" applyFont="0" applyFill="0" applyBorder="0" applyAlignment="0" applyProtection="0">
      <alignment horizontal="center" vertical="center"/>
    </xf>
    <xf numFmtId="186" fontId="10" fillId="4" borderId="0" applyNumberFormat="0" applyAlignment="0" applyProtection="0">
      <alignment vertical="center"/>
    </xf>
    <xf numFmtId="0" fontId="11" fillId="0" borderId="0" applyNumberFormat="0" applyFont="0" applyBorder="0" applyAlignment="0" applyProtection="0">
      <alignment vertical="center"/>
    </xf>
    <xf numFmtId="0" fontId="11" fillId="0" borderId="0" applyNumberFormat="0" applyFont="0" applyAlignment="0" applyProtection="0">
      <alignment vertical="center"/>
    </xf>
    <xf numFmtId="0" fontId="22" fillId="0" borderId="0" applyNumberFormat="0" applyFill="0" applyBorder="0" applyAlignment="0" applyProtection="0"/>
    <xf numFmtId="0" fontId="23" fillId="0" borderId="0"/>
    <xf numFmtId="0" fontId="21" fillId="0" borderId="0">
      <alignment vertical="top"/>
    </xf>
    <xf numFmtId="189" fontId="20" fillId="0" borderId="0" applyFont="0" applyFill="0" applyBorder="0" applyAlignment="0" applyProtection="0"/>
    <xf numFmtId="0" fontId="25" fillId="0" borderId="8">
      <alignment horizontal="center" vertical="center"/>
    </xf>
    <xf numFmtId="168" fontId="25" fillId="0" borderId="0" applyBorder="0"/>
    <xf numFmtId="168" fontId="25" fillId="0" borderId="9"/>
    <xf numFmtId="0" fontId="26" fillId="0" borderId="0">
      <alignment horizontal="left"/>
    </xf>
    <xf numFmtId="0" fontId="25" fillId="0" borderId="10">
      <alignment horizontal="center" vertical="center"/>
    </xf>
    <xf numFmtId="0" fontId="27" fillId="0" borderId="0"/>
    <xf numFmtId="0" fontId="28" fillId="0" borderId="0"/>
    <xf numFmtId="189" fontId="1" fillId="0" borderId="0" applyFont="0" applyFill="0" applyBorder="0" applyAlignment="0" applyProtection="0"/>
    <xf numFmtId="0" fontId="46" fillId="0" borderId="0" applyNumberFormat="0" applyFill="0" applyBorder="0" applyAlignment="0" applyProtection="0"/>
    <xf numFmtId="0" fontId="47" fillId="0" borderId="18" applyNumberFormat="0" applyFill="0" applyAlignment="0" applyProtection="0"/>
    <xf numFmtId="0" fontId="48" fillId="0" borderId="19" applyNumberFormat="0" applyFill="0" applyAlignment="0" applyProtection="0"/>
    <xf numFmtId="0" fontId="49" fillId="0" borderId="20" applyNumberFormat="0" applyFill="0" applyAlignment="0" applyProtection="0"/>
    <xf numFmtId="0" fontId="49" fillId="0" borderId="0" applyNumberFormat="0" applyFill="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2" fillId="15" borderId="0" applyNumberFormat="0" applyBorder="0" applyAlignment="0" applyProtection="0"/>
    <xf numFmtId="0" fontId="53" fillId="16" borderId="21" applyNumberFormat="0" applyAlignment="0" applyProtection="0"/>
    <xf numFmtId="0" fontId="54" fillId="17" borderId="22" applyNumberFormat="0" applyAlignment="0" applyProtection="0"/>
    <xf numFmtId="0" fontId="55" fillId="17" borderId="21" applyNumberFormat="0" applyAlignment="0" applyProtection="0"/>
    <xf numFmtId="0" fontId="56" fillId="0" borderId="23" applyNumberFormat="0" applyFill="0" applyAlignment="0" applyProtection="0"/>
    <xf numFmtId="0" fontId="3" fillId="18" borderId="24" applyNumberFormat="0" applyAlignment="0" applyProtection="0"/>
    <xf numFmtId="0" fontId="4" fillId="0" borderId="0" applyNumberFormat="0" applyFill="0" applyBorder="0" applyAlignment="0" applyProtection="0"/>
    <xf numFmtId="0" fontId="1" fillId="19" borderId="25" applyNumberFormat="0" applyFont="0" applyAlignment="0" applyProtection="0"/>
    <xf numFmtId="0" fontId="57" fillId="0" borderId="0" applyNumberFormat="0" applyFill="0" applyBorder="0" applyAlignment="0" applyProtection="0"/>
    <xf numFmtId="0" fontId="5" fillId="0" borderId="26" applyNumberFormat="0" applyFill="0" applyAlignment="0" applyProtection="0"/>
    <xf numFmtId="0" fontId="58"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58" fillId="39" borderId="0" applyNumberFormat="0" applyBorder="0" applyAlignment="0" applyProtection="0"/>
    <xf numFmtId="0" fontId="58"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58" fillId="43" borderId="0" applyNumberFormat="0" applyBorder="0" applyAlignment="0" applyProtection="0"/>
  </cellStyleXfs>
  <cellXfs count="145">
    <xf numFmtId="0" fontId="0" fillId="0" borderId="0" xfId="0"/>
    <xf numFmtId="1" fontId="0" fillId="0" borderId="0" xfId="0" applyNumberFormat="1"/>
    <xf numFmtId="9" fontId="0" fillId="0" borderId="0" xfId="2" applyFont="1"/>
    <xf numFmtId="164" fontId="0" fillId="0" borderId="0" xfId="1" applyNumberFormat="1" applyFont="1"/>
    <xf numFmtId="164" fontId="0" fillId="0" borderId="0" xfId="0" applyNumberFormat="1"/>
    <xf numFmtId="0" fontId="0" fillId="0" borderId="0" xfId="0" applyAlignment="1">
      <alignment horizontal="left"/>
    </xf>
    <xf numFmtId="0" fontId="0" fillId="0" borderId="0" xfId="0" applyNumberFormat="1"/>
    <xf numFmtId="2" fontId="0" fillId="0" borderId="0" xfId="0" applyNumberFormat="1"/>
    <xf numFmtId="43" fontId="0" fillId="0" borderId="0" xfId="1" applyFont="1"/>
    <xf numFmtId="165" fontId="0" fillId="0" borderId="0" xfId="1" applyNumberFormat="1" applyFont="1"/>
    <xf numFmtId="166" fontId="0" fillId="0" borderId="0" xfId="2" applyNumberFormat="1" applyFont="1"/>
    <xf numFmtId="0" fontId="6" fillId="0" borderId="0" xfId="0" applyFont="1" applyFill="1" applyBorder="1"/>
    <xf numFmtId="0" fontId="7" fillId="0" borderId="0" xfId="0" applyFont="1" applyFill="1" applyBorder="1"/>
    <xf numFmtId="167" fontId="6" fillId="0" borderId="0" xfId="0" applyNumberFormat="1" applyFont="1" applyFill="1" applyBorder="1"/>
    <xf numFmtId="0" fontId="7" fillId="0" borderId="0" xfId="0" applyFont="1" applyFill="1" applyBorder="1" applyAlignment="1">
      <alignment vertical="top" wrapText="1"/>
    </xf>
    <xf numFmtId="167" fontId="7" fillId="0" borderId="0" xfId="0" applyNumberFormat="1" applyFont="1" applyFill="1" applyBorder="1" applyAlignment="1">
      <alignment wrapText="1"/>
    </xf>
    <xf numFmtId="167" fontId="0" fillId="0" borderId="0" xfId="0" applyNumberFormat="1"/>
    <xf numFmtId="168" fontId="0" fillId="0" borderId="0" xfId="0" applyNumberFormat="1"/>
    <xf numFmtId="0" fontId="8" fillId="2" borderId="0" xfId="0" applyFont="1" applyFill="1" applyBorder="1" applyAlignment="1">
      <alignment vertical="top" wrapText="1"/>
    </xf>
    <xf numFmtId="0" fontId="7" fillId="0" borderId="1" xfId="0" applyFont="1" applyFill="1" applyBorder="1" applyAlignment="1">
      <alignment vertical="top" wrapText="1"/>
    </xf>
    <xf numFmtId="0" fontId="7" fillId="3" borderId="0" xfId="0" applyFont="1" applyFill="1" applyBorder="1" applyAlignment="1">
      <alignment vertical="top" wrapText="1"/>
    </xf>
    <xf numFmtId="0" fontId="0" fillId="3" borderId="0" xfId="0" applyFill="1"/>
    <xf numFmtId="0" fontId="7" fillId="3" borderId="0" xfId="0" applyFont="1" applyFill="1" applyBorder="1"/>
    <xf numFmtId="3" fontId="0" fillId="0" borderId="0" xfId="0" applyNumberFormat="1"/>
    <xf numFmtId="0" fontId="5" fillId="0" borderId="0" xfId="0" applyFont="1"/>
    <xf numFmtId="168" fontId="0" fillId="0" borderId="0" xfId="1" applyNumberFormat="1" applyFont="1"/>
    <xf numFmtId="164" fontId="5" fillId="0" borderId="0" xfId="1" applyNumberFormat="1" applyFont="1"/>
    <xf numFmtId="0" fontId="16" fillId="0" borderId="0" xfId="32" applyAlignment="1" applyProtection="1"/>
    <xf numFmtId="0" fontId="23" fillId="0" borderId="0" xfId="80"/>
    <xf numFmtId="168" fontId="23" fillId="0" borderId="0" xfId="80" applyNumberFormat="1"/>
    <xf numFmtId="9" fontId="23" fillId="0" borderId="0" xfId="80" applyNumberFormat="1"/>
    <xf numFmtId="0" fontId="0" fillId="0" borderId="0" xfId="0" applyFill="1"/>
    <xf numFmtId="0" fontId="0" fillId="0" borderId="0" xfId="0" applyFill="1" applyAlignment="1">
      <alignment horizontal="left"/>
    </xf>
    <xf numFmtId="0" fontId="5" fillId="10" borderId="7" xfId="0" applyFont="1" applyFill="1" applyBorder="1"/>
    <xf numFmtId="165" fontId="0" fillId="0" borderId="0" xfId="0" applyNumberFormat="1"/>
    <xf numFmtId="164" fontId="24" fillId="0" borderId="0" xfId="1" applyNumberFormat="1" applyFont="1" applyFill="1" applyBorder="1" applyAlignment="1">
      <alignment vertical="top"/>
    </xf>
    <xf numFmtId="3" fontId="24" fillId="0" borderId="0" xfId="81" applyNumberFormat="1" applyFont="1" applyFill="1" applyBorder="1" applyAlignment="1">
      <alignment horizontal="right" vertical="top"/>
    </xf>
    <xf numFmtId="168" fontId="0" fillId="0" borderId="0" xfId="2" applyNumberFormat="1" applyFont="1"/>
    <xf numFmtId="0" fontId="20" fillId="0" borderId="0" xfId="47" applyFont="1"/>
    <xf numFmtId="190" fontId="20" fillId="0" borderId="0" xfId="82" applyNumberFormat="1" applyFont="1"/>
    <xf numFmtId="164" fontId="0" fillId="0" borderId="0" xfId="1" applyNumberFormat="1" applyFont="1" applyFill="1"/>
    <xf numFmtId="1" fontId="0" fillId="0" borderId="0" xfId="0" applyNumberFormat="1" applyFill="1"/>
    <xf numFmtId="191" fontId="1" fillId="0" borderId="0" xfId="90" applyNumberFormat="1" applyFont="1"/>
    <xf numFmtId="0" fontId="29" fillId="0" borderId="0" xfId="0" applyFont="1" applyAlignment="1">
      <alignment vertical="center"/>
    </xf>
    <xf numFmtId="0" fontId="30" fillId="0" borderId="0" xfId="47" applyFont="1"/>
    <xf numFmtId="0" fontId="32" fillId="0" borderId="0" xfId="0" applyFont="1" applyAlignment="1">
      <alignment horizontal="justify" vertical="center"/>
    </xf>
    <xf numFmtId="0" fontId="37" fillId="0" borderId="0" xfId="42" applyFont="1"/>
    <xf numFmtId="166" fontId="37" fillId="0" borderId="0" xfId="2" applyNumberFormat="1" applyFont="1"/>
    <xf numFmtId="0" fontId="38" fillId="0" borderId="0" xfId="42" applyFont="1"/>
    <xf numFmtId="166" fontId="38" fillId="0" borderId="0" xfId="2" applyNumberFormat="1" applyFont="1"/>
    <xf numFmtId="0" fontId="11" fillId="0" borderId="0" xfId="42" applyFont="1"/>
    <xf numFmtId="0" fontId="10" fillId="0" borderId="0" xfId="42" applyFont="1" applyAlignment="1">
      <alignment horizontal="center"/>
    </xf>
    <xf numFmtId="165" fontId="11" fillId="0" borderId="0" xfId="8" applyNumberFormat="1" applyFont="1"/>
    <xf numFmtId="164" fontId="11" fillId="0" borderId="0" xfId="8" applyNumberFormat="1" applyFont="1"/>
    <xf numFmtId="165" fontId="40" fillId="0" borderId="1" xfId="1" applyNumberFormat="1" applyFont="1" applyFill="1" applyBorder="1" applyAlignment="1">
      <alignment horizontal="right"/>
    </xf>
    <xf numFmtId="0" fontId="41" fillId="0" borderId="0" xfId="0" applyFont="1" applyFill="1" applyBorder="1"/>
    <xf numFmtId="0" fontId="41" fillId="0" borderId="0" xfId="0" applyFont="1" applyFill="1" applyBorder="1" applyAlignment="1">
      <alignment horizontal="left"/>
    </xf>
    <xf numFmtId="165" fontId="41" fillId="0" borderId="0" xfId="0" applyNumberFormat="1" applyFont="1" applyFill="1" applyBorder="1"/>
    <xf numFmtId="9" fontId="40" fillId="0" borderId="1" xfId="2" applyFont="1" applyFill="1" applyBorder="1" applyAlignment="1">
      <alignment horizontal="right"/>
    </xf>
    <xf numFmtId="43" fontId="0" fillId="0" borderId="0" xfId="0" applyNumberFormat="1"/>
    <xf numFmtId="0" fontId="5" fillId="10" borderId="15" xfId="0" applyNumberFormat="1" applyFont="1" applyFill="1" applyBorder="1"/>
    <xf numFmtId="0" fontId="37" fillId="0" borderId="0" xfId="80" applyFont="1"/>
    <xf numFmtId="0" fontId="7" fillId="0" borderId="0" xfId="80" applyFont="1"/>
    <xf numFmtId="165" fontId="7" fillId="0" borderId="1" xfId="1" applyNumberFormat="1" applyFont="1" applyFill="1" applyBorder="1" applyAlignment="1">
      <alignment horizontal="right"/>
    </xf>
    <xf numFmtId="168" fontId="7" fillId="0" borderId="0" xfId="80" applyNumberFormat="1" applyFont="1"/>
    <xf numFmtId="0" fontId="42" fillId="0" borderId="0" xfId="0" applyFont="1" applyAlignment="1">
      <alignment vertical="center"/>
    </xf>
    <xf numFmtId="165" fontId="37" fillId="0" borderId="0" xfId="80" applyNumberFormat="1" applyFont="1"/>
    <xf numFmtId="165" fontId="1" fillId="0" borderId="0" xfId="1" applyNumberFormat="1" applyFont="1"/>
    <xf numFmtId="9" fontId="7" fillId="0" borderId="0" xfId="2" applyFont="1"/>
    <xf numFmtId="168" fontId="1" fillId="0" borderId="0" xfId="2" applyNumberFormat="1" applyFont="1"/>
    <xf numFmtId="9" fontId="1" fillId="0" borderId="0" xfId="2" applyFont="1"/>
    <xf numFmtId="0" fontId="43" fillId="0" borderId="0" xfId="42" applyFont="1"/>
    <xf numFmtId="0" fontId="44" fillId="0" borderId="0" xfId="42" applyFont="1"/>
    <xf numFmtId="190" fontId="20" fillId="0" borderId="0" xfId="47" applyNumberFormat="1" applyFont="1"/>
    <xf numFmtId="3" fontId="45" fillId="12" borderId="16" xfId="0" applyNumberFormat="1" applyFont="1" applyFill="1" applyBorder="1" applyAlignment="1">
      <alignment horizontal="right" wrapText="1"/>
    </xf>
    <xf numFmtId="0" fontId="29" fillId="0" borderId="0" xfId="0" applyFont="1"/>
    <xf numFmtId="0" fontId="5" fillId="0" borderId="7" xfId="0" applyFont="1" applyFill="1" applyBorder="1"/>
    <xf numFmtId="0" fontId="0" fillId="0" borderId="0" xfId="0" applyNumberFormat="1" applyFill="1"/>
    <xf numFmtId="0" fontId="4" fillId="0" borderId="0" xfId="0" applyNumberFormat="1" applyFont="1" applyFill="1"/>
    <xf numFmtId="0" fontId="5" fillId="0" borderId="15" xfId="0" applyFont="1" applyFill="1" applyBorder="1" applyAlignment="1">
      <alignment horizontal="left"/>
    </xf>
    <xf numFmtId="0" fontId="5" fillId="0" borderId="15" xfId="0" applyNumberFormat="1" applyFont="1" applyFill="1" applyBorder="1"/>
    <xf numFmtId="168" fontId="20" fillId="0" borderId="0" xfId="47" applyNumberFormat="1" applyFont="1"/>
    <xf numFmtId="3" fontId="20" fillId="0" borderId="0" xfId="47" applyNumberFormat="1" applyFont="1"/>
    <xf numFmtId="0" fontId="0" fillId="0" borderId="0" xfId="0" applyAlignment="1">
      <alignment horizontal="center"/>
    </xf>
    <xf numFmtId="0" fontId="4" fillId="0" borderId="0" xfId="0" applyFont="1"/>
    <xf numFmtId="0" fontId="0" fillId="0" borderId="0" xfId="0" applyAlignment="1">
      <alignment vertical="center"/>
    </xf>
    <xf numFmtId="0" fontId="0" fillId="0" borderId="0" xfId="0" applyAlignment="1">
      <alignment horizontal="center" wrapText="1" shrinkToFit="1"/>
    </xf>
    <xf numFmtId="0" fontId="0" fillId="0" borderId="0" xfId="0" applyAlignment="1">
      <alignment horizontal="center" wrapText="1"/>
    </xf>
    <xf numFmtId="0" fontId="5" fillId="0" borderId="17" xfId="0" applyFont="1" applyBorder="1"/>
    <xf numFmtId="0" fontId="29" fillId="0" borderId="0" xfId="0" applyNumberFormat="1" applyFont="1" applyAlignment="1">
      <alignment vertical="center"/>
    </xf>
    <xf numFmtId="0" fontId="59" fillId="0" borderId="0" xfId="0" applyFont="1"/>
    <xf numFmtId="192" fontId="0" fillId="0" borderId="0" xfId="0" applyNumberFormat="1"/>
    <xf numFmtId="168" fontId="0" fillId="0" borderId="0" xfId="0" applyNumberFormat="1" applyAlignment="1">
      <alignment horizontal="left" vertical="top"/>
    </xf>
    <xf numFmtId="0" fontId="5" fillId="44" borderId="0" xfId="0" applyFont="1" applyFill="1" applyBorder="1"/>
    <xf numFmtId="0" fontId="0" fillId="45" borderId="0" xfId="0" applyFill="1"/>
    <xf numFmtId="0" fontId="5" fillId="0" borderId="0" xfId="0" applyFont="1" applyAlignment="1">
      <alignment horizontal="left"/>
    </xf>
    <xf numFmtId="0" fontId="0" fillId="44" borderId="15" xfId="0" applyNumberFormat="1" applyFont="1" applyFill="1" applyBorder="1"/>
    <xf numFmtId="0" fontId="0" fillId="44" borderId="0" xfId="0" applyNumberFormat="1" applyFont="1" applyFill="1" applyBorder="1"/>
    <xf numFmtId="0" fontId="6" fillId="45" borderId="0" xfId="0" applyFont="1" applyFill="1" applyBorder="1"/>
    <xf numFmtId="0" fontId="6" fillId="45" borderId="0" xfId="0" applyFont="1" applyFill="1"/>
    <xf numFmtId="0" fontId="7" fillId="45" borderId="0" xfId="0" applyFont="1" applyFill="1"/>
    <xf numFmtId="0" fontId="7" fillId="45" borderId="0" xfId="80" applyFont="1" applyFill="1"/>
    <xf numFmtId="0" fontId="6" fillId="45" borderId="13" xfId="0" applyFont="1" applyFill="1" applyBorder="1" applyAlignment="1">
      <alignment vertical="center" wrapText="1"/>
    </xf>
    <xf numFmtId="0" fontId="6" fillId="46" borderId="1" xfId="0" applyFont="1" applyFill="1" applyBorder="1" applyAlignment="1">
      <alignment horizontal="center" vertical="top" wrapText="1"/>
    </xf>
    <xf numFmtId="0" fontId="60" fillId="46" borderId="1" xfId="0" applyFont="1" applyFill="1" applyBorder="1" applyAlignment="1">
      <alignment horizontal="center" vertical="top" wrapText="1"/>
    </xf>
    <xf numFmtId="0" fontId="6" fillId="46" borderId="14" xfId="0" applyFont="1" applyFill="1" applyBorder="1" applyAlignment="1">
      <alignment horizontal="center" vertical="top" wrapText="1"/>
    </xf>
    <xf numFmtId="0" fontId="6" fillId="45" borderId="1" xfId="0" applyFont="1" applyFill="1" applyBorder="1" applyAlignment="1">
      <alignment vertical="top" wrapText="1"/>
    </xf>
    <xf numFmtId="0" fontId="6" fillId="45" borderId="13" xfId="0" applyFont="1" applyFill="1" applyBorder="1" applyAlignment="1">
      <alignment vertical="top" wrapText="1"/>
    </xf>
    <xf numFmtId="0" fontId="6" fillId="0" borderId="0" xfId="0" applyFont="1"/>
    <xf numFmtId="17" fontId="6" fillId="0" borderId="0" xfId="79" applyNumberFormat="1" applyFont="1"/>
    <xf numFmtId="17" fontId="6" fillId="0" borderId="0" xfId="0" applyNumberFormat="1" applyFont="1"/>
    <xf numFmtId="0" fontId="61" fillId="0" borderId="0" xfId="0" applyFont="1"/>
    <xf numFmtId="0" fontId="6" fillId="0" borderId="0" xfId="0" applyFont="1" applyAlignment="1">
      <alignment vertical="center"/>
    </xf>
    <xf numFmtId="0" fontId="0" fillId="0" borderId="28" xfId="0" applyBorder="1"/>
    <xf numFmtId="0" fontId="5" fillId="0" borderId="27" xfId="0" applyFont="1" applyBorder="1" applyAlignment="1">
      <alignment horizontal="center"/>
    </xf>
    <xf numFmtId="0" fontId="5" fillId="0" borderId="28" xfId="0" applyFont="1" applyBorder="1" applyAlignment="1">
      <alignment horizontal="center"/>
    </xf>
    <xf numFmtId="0" fontId="5" fillId="0" borderId="32" xfId="0" applyFont="1" applyBorder="1" applyAlignment="1">
      <alignment horizontal="center"/>
    </xf>
    <xf numFmtId="168" fontId="0" fillId="0" borderId="0" xfId="0" applyNumberFormat="1" applyBorder="1" applyAlignment="1">
      <alignment horizontal="left" vertical="top"/>
    </xf>
    <xf numFmtId="0" fontId="7" fillId="0" borderId="9" xfId="0" applyFont="1" applyBorder="1"/>
    <xf numFmtId="168" fontId="7" fillId="0" borderId="29" xfId="0" applyNumberFormat="1" applyFont="1" applyBorder="1" applyAlignment="1">
      <alignment horizontal="left" vertical="top"/>
    </xf>
    <xf numFmtId="168" fontId="7" fillId="0" borderId="9" xfId="0" applyNumberFormat="1" applyFont="1" applyBorder="1" applyAlignment="1">
      <alignment horizontal="left" vertical="top"/>
    </xf>
    <xf numFmtId="168" fontId="7" fillId="0" borderId="0" xfId="0" applyNumberFormat="1" applyFont="1" applyBorder="1" applyAlignment="1">
      <alignment horizontal="left" vertical="top"/>
    </xf>
    <xf numFmtId="0" fontId="7" fillId="0" borderId="9" xfId="0" applyFont="1" applyBorder="1" applyAlignment="1">
      <alignment horizontal="center"/>
    </xf>
    <xf numFmtId="168" fontId="7" fillId="0" borderId="29" xfId="0" applyNumberFormat="1" applyFont="1" applyBorder="1" applyAlignment="1">
      <alignment horizontal="center"/>
    </xf>
    <xf numFmtId="0" fontId="7" fillId="0" borderId="29" xfId="0" applyFont="1" applyBorder="1" applyAlignment="1">
      <alignment horizontal="center"/>
    </xf>
    <xf numFmtId="168" fontId="7" fillId="0" borderId="9" xfId="0" applyNumberFormat="1" applyFont="1" applyBorder="1" applyAlignment="1">
      <alignment horizontal="center"/>
    </xf>
    <xf numFmtId="168" fontId="7" fillId="0" borderId="29" xfId="0" applyNumberFormat="1" applyFont="1" applyBorder="1"/>
    <xf numFmtId="168" fontId="7" fillId="0" borderId="9" xfId="0" applyNumberFormat="1" applyFont="1" applyBorder="1"/>
    <xf numFmtId="3" fontId="7" fillId="0" borderId="9" xfId="0" applyNumberFormat="1" applyFont="1" applyBorder="1" applyAlignment="1">
      <alignment horizontal="center"/>
    </xf>
    <xf numFmtId="0" fontId="7" fillId="0" borderId="30" xfId="0" applyFont="1" applyBorder="1"/>
    <xf numFmtId="168" fontId="7" fillId="0" borderId="31" xfId="0" applyNumberFormat="1" applyFont="1" applyBorder="1" applyAlignment="1">
      <alignment horizontal="left" vertical="top"/>
    </xf>
    <xf numFmtId="168" fontId="7" fillId="0" borderId="30" xfId="0" applyNumberFormat="1" applyFont="1" applyBorder="1" applyAlignment="1">
      <alignment horizontal="left" vertical="top"/>
    </xf>
    <xf numFmtId="168" fontId="7" fillId="0" borderId="10" xfId="0" applyNumberFormat="1" applyFont="1" applyBorder="1" applyAlignment="1">
      <alignment horizontal="left" vertical="top"/>
    </xf>
    <xf numFmtId="0" fontId="7" fillId="0" borderId="30" xfId="0" applyFont="1" applyBorder="1" applyAlignment="1">
      <alignment horizontal="center"/>
    </xf>
    <xf numFmtId="168" fontId="7" fillId="0" borderId="31" xfId="0" applyNumberFormat="1" applyFont="1" applyBorder="1" applyAlignment="1">
      <alignment horizontal="center"/>
    </xf>
    <xf numFmtId="168" fontId="7" fillId="0" borderId="30" xfId="0" applyNumberFormat="1" applyFont="1" applyBorder="1" applyAlignment="1">
      <alignment horizontal="center"/>
    </xf>
    <xf numFmtId="2" fontId="0" fillId="44" borderId="0" xfId="0" applyNumberFormat="1" applyFont="1" applyFill="1" applyBorder="1"/>
    <xf numFmtId="0" fontId="5" fillId="44" borderId="33" xfId="0" applyFont="1" applyFill="1" applyBorder="1"/>
    <xf numFmtId="0" fontId="0" fillId="0" borderId="0" xfId="0"/>
    <xf numFmtId="0" fontId="62" fillId="0" borderId="0" xfId="0" applyFont="1"/>
    <xf numFmtId="0" fontId="36" fillId="11" borderId="13" xfId="42" applyFont="1" applyFill="1" applyBorder="1" applyAlignment="1">
      <alignment horizontal="center" vertical="top" wrapText="1"/>
    </xf>
    <xf numFmtId="0" fontId="36" fillId="11" borderId="12" xfId="42" applyFont="1" applyFill="1" applyBorder="1" applyAlignment="1">
      <alignment horizontal="center" vertical="top" wrapText="1"/>
    </xf>
    <xf numFmtId="0" fontId="35" fillId="11" borderId="11" xfId="42" applyFont="1" applyFill="1" applyBorder="1" applyAlignment="1">
      <alignment horizontal="center" vertical="top" wrapText="1"/>
    </xf>
    <xf numFmtId="0" fontId="35" fillId="11" borderId="12" xfId="42" applyFont="1" applyFill="1" applyBorder="1" applyAlignment="1">
      <alignment horizontal="center" vertical="top" wrapText="1"/>
    </xf>
    <xf numFmtId="0" fontId="35" fillId="11" borderId="13" xfId="42" applyFont="1" applyFill="1" applyBorder="1" applyAlignment="1">
      <alignment horizontal="center" vertical="top" wrapText="1"/>
    </xf>
  </cellXfs>
  <cellStyles count="132">
    <cellStyle name="20% - Accent1" xfId="109" builtinId="30" customBuiltin="1"/>
    <cellStyle name="20% - Accent2" xfId="113" builtinId="34" customBuiltin="1"/>
    <cellStyle name="20% - Accent3" xfId="117" builtinId="38" customBuiltin="1"/>
    <cellStyle name="20% - Accent4" xfId="121" builtinId="42" customBuiltin="1"/>
    <cellStyle name="20% - Accent5" xfId="125" builtinId="46" customBuiltin="1"/>
    <cellStyle name="20% - Accent6" xfId="129" builtinId="50" customBuiltin="1"/>
    <cellStyle name="40% - Accent1" xfId="110" builtinId="31" customBuiltin="1"/>
    <cellStyle name="40% - Accent2" xfId="114" builtinId="35" customBuiltin="1"/>
    <cellStyle name="40% - Accent3" xfId="118" builtinId="39" customBuiltin="1"/>
    <cellStyle name="40% - Accent4" xfId="122" builtinId="43" customBuiltin="1"/>
    <cellStyle name="40% - Accent5" xfId="126" builtinId="47" customBuiltin="1"/>
    <cellStyle name="40% - Accent6" xfId="130" builtinId="51" customBuiltin="1"/>
    <cellStyle name="60% - Accent1" xfId="111" builtinId="32" customBuiltin="1"/>
    <cellStyle name="60% - Accent2" xfId="115" builtinId="36" customBuiltin="1"/>
    <cellStyle name="60% - Accent3" xfId="119" builtinId="40" customBuiltin="1"/>
    <cellStyle name="60% - Accent4" xfId="123" builtinId="44" customBuiltin="1"/>
    <cellStyle name="60% - Accent5" xfId="127" builtinId="48" customBuiltin="1"/>
    <cellStyle name="60% - Accent6" xfId="131" builtinId="52" customBuiltin="1"/>
    <cellStyle name="Accent1" xfId="108" builtinId="29" customBuiltin="1"/>
    <cellStyle name="Accent2" xfId="112" builtinId="33" customBuiltin="1"/>
    <cellStyle name="Accent3" xfId="116" builtinId="37" customBuiltin="1"/>
    <cellStyle name="Accent4" xfId="120" builtinId="41" customBuiltin="1"/>
    <cellStyle name="Accent5" xfId="124" builtinId="45" customBuiltin="1"/>
    <cellStyle name="Accent6" xfId="128" builtinId="49" customBuiltin="1"/>
    <cellStyle name="annee semestre" xfId="83"/>
    <cellStyle name="Bad" xfId="97" builtinId="27" customBuiltin="1"/>
    <cellStyle name="Calculation" xfId="101" builtinId="22" customBuiltin="1"/>
    <cellStyle name="Check Cell" xfId="103" builtinId="23" customBuiltin="1"/>
    <cellStyle name="Checksum" xfId="3"/>
    <cellStyle name="Column label" xfId="4"/>
    <cellStyle name="Column label (left aligned)" xfId="5"/>
    <cellStyle name="Column label (no wrap)" xfId="6"/>
    <cellStyle name="Column label (not bold)" xfId="7"/>
    <cellStyle name="Comma" xfId="1" builtinId="3"/>
    <cellStyle name="Comma 2" xfId="8"/>
    <cellStyle name="Comma 2 2" xfId="90"/>
    <cellStyle name="Comma 3" xfId="9"/>
    <cellStyle name="Comma 4" xfId="82"/>
    <cellStyle name="Currency (2dp)" xfId="10"/>
    <cellStyle name="Currency Dollar" xfId="11"/>
    <cellStyle name="Currency Dollar (2dp)" xfId="12"/>
    <cellStyle name="Currency EUR" xfId="13"/>
    <cellStyle name="Currency EUR (2dp)" xfId="14"/>
    <cellStyle name="Currency Euro" xfId="15"/>
    <cellStyle name="Currency Euro (2dp)" xfId="16"/>
    <cellStyle name="Currency GBP" xfId="17"/>
    <cellStyle name="Currency GBP (2dp)" xfId="18"/>
    <cellStyle name="Currency Pound" xfId="19"/>
    <cellStyle name="Currency Pound (2dp)" xfId="20"/>
    <cellStyle name="Currency USD" xfId="21"/>
    <cellStyle name="Currency USD (2dp)" xfId="22"/>
    <cellStyle name="Date" xfId="23"/>
    <cellStyle name="Date (Month)" xfId="24"/>
    <cellStyle name="Date (Year)" xfId="25"/>
    <cellStyle name="données" xfId="84"/>
    <cellStyle name="donnéesbord" xfId="85"/>
    <cellStyle name="Explanatory Text" xfId="106" builtinId="53" customBuiltin="1"/>
    <cellStyle name="Good" xfId="96" builtinId="26" customBuiltin="1"/>
    <cellStyle name="H0" xfId="26"/>
    <cellStyle name="H1" xfId="27"/>
    <cellStyle name="H2" xfId="28"/>
    <cellStyle name="H3" xfId="29"/>
    <cellStyle name="H4" xfId="30"/>
    <cellStyle name="Heading 1" xfId="92" builtinId="16" customBuiltin="1"/>
    <cellStyle name="Heading 2" xfId="93" builtinId="17" customBuiltin="1"/>
    <cellStyle name="Heading 3" xfId="94" builtinId="18" customBuiltin="1"/>
    <cellStyle name="Heading 4" xfId="95" builtinId="19" customBuiltin="1"/>
    <cellStyle name="Highlight" xfId="31"/>
    <cellStyle name="Hyperlink" xfId="79" builtinId="8"/>
    <cellStyle name="Hyperlink 2" xfId="32"/>
    <cellStyle name="Hyperlink 2 2" xfId="33"/>
    <cellStyle name="Hyperlink 3" xfId="34"/>
    <cellStyle name="Input" xfId="99" builtinId="20" customBuiltin="1"/>
    <cellStyle name="Input calculation" xfId="35"/>
    <cellStyle name="Input data" xfId="36"/>
    <cellStyle name="Input estimate" xfId="37"/>
    <cellStyle name="Input link" xfId="38"/>
    <cellStyle name="Input link (different workbook)" xfId="39"/>
    <cellStyle name="Input parameter" xfId="40"/>
    <cellStyle name="Linked Cell" xfId="102" builtinId="24" customBuiltin="1"/>
    <cellStyle name="Name" xfId="41"/>
    <cellStyle name="Neutral" xfId="98" builtinId="28" customBuiltin="1"/>
    <cellStyle name="Normal" xfId="0" builtinId="0"/>
    <cellStyle name="Normal 10" xfId="42"/>
    <cellStyle name="Normal 11" xfId="43"/>
    <cellStyle name="Normal 12" xfId="80"/>
    <cellStyle name="Normal 2" xfId="44"/>
    <cellStyle name="Normal 2 2" xfId="45"/>
    <cellStyle name="Normal 2 2 2" xfId="46"/>
    <cellStyle name="Normal 2 3" xfId="47"/>
    <cellStyle name="Normal 2 3 2" xfId="48"/>
    <cellStyle name="Normal 2 3 2 2" xfId="49"/>
    <cellStyle name="Normal 2 4" xfId="81"/>
    <cellStyle name="Normal 3" xfId="50"/>
    <cellStyle name="Normal 3 2" xfId="51"/>
    <cellStyle name="Normal 4" xfId="52"/>
    <cellStyle name="Normal 5" xfId="53"/>
    <cellStyle name="Normal 5 2" xfId="54"/>
    <cellStyle name="Normal 6" xfId="55"/>
    <cellStyle name="Normal 6 2" xfId="56"/>
    <cellStyle name="Normal 6 3" xfId="57"/>
    <cellStyle name="Normal 7" xfId="58"/>
    <cellStyle name="Normal 7 2" xfId="59"/>
    <cellStyle name="Normal 8" xfId="60"/>
    <cellStyle name="Normal 9" xfId="61"/>
    <cellStyle name="Note" xfId="105" builtinId="10" customBuiltin="1"/>
    <cellStyle name="notes" xfId="86"/>
    <cellStyle name="Number" xfId="62"/>
    <cellStyle name="Number (2dp)" xfId="63"/>
    <cellStyle name="Output" xfId="100" builtinId="21" customBuiltin="1"/>
    <cellStyle name="Percent" xfId="2" builtinId="5"/>
    <cellStyle name="Percent 2" xfId="64"/>
    <cellStyle name="Percentage" xfId="65"/>
    <cellStyle name="Percentage (2dp)" xfId="66"/>
    <cellStyle name="Row label" xfId="67"/>
    <cellStyle name="Row label (indent)" xfId="68"/>
    <cellStyle name="semestre" xfId="87"/>
    <cellStyle name="Style 1" xfId="69"/>
    <cellStyle name="Sub-total row" xfId="70"/>
    <cellStyle name="Table finish row" xfId="71"/>
    <cellStyle name="Table shading" xfId="72"/>
    <cellStyle name="Table unfinish row" xfId="73"/>
    <cellStyle name="Table unshading" xfId="74"/>
    <cellStyle name="tête chapitre" xfId="88"/>
    <cellStyle name="Text" xfId="75"/>
    <cellStyle name="Title" xfId="91" builtinId="15" customBuiltin="1"/>
    <cellStyle name="titre" xfId="89"/>
    <cellStyle name="Total" xfId="107" builtinId="25" customBuiltin="1"/>
    <cellStyle name="Total row" xfId="76"/>
    <cellStyle name="Unhighlight" xfId="77"/>
    <cellStyle name="Untotal row" xfId="78"/>
    <cellStyle name="Warning Text" xfId="104"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0.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externalLink" Target="externalLinks/externalLink9.xml"/><Relationship Id="rId38"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8.xml"/><Relationship Id="rId37" Type="http://schemas.openxmlformats.org/officeDocument/2006/relationships/externalLink" Target="externalLinks/externalLink13.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externalLink" Target="externalLinks/externalLink1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externalLink" Target="externalLinks/externalLink11.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stacked"/>
        <c:ser>
          <c:idx val="0"/>
          <c:order val="0"/>
          <c:tx>
            <c:strRef>
              <c:f>fig.3!$A$5</c:f>
              <c:strCache>
                <c:ptCount val="1"/>
                <c:pt idx="0">
                  <c:v>Deaths</c:v>
                </c:pt>
              </c:strCache>
            </c:strRef>
          </c:tx>
          <c:cat>
            <c:numRef>
              <c:f>fig.3!$B$4:$F$4</c:f>
              <c:numCache>
                <c:formatCode>General</c:formatCode>
                <c:ptCount val="5"/>
                <c:pt idx="0">
                  <c:v>2009</c:v>
                </c:pt>
                <c:pt idx="1">
                  <c:v>2010</c:v>
                </c:pt>
                <c:pt idx="2">
                  <c:v>2011</c:v>
                </c:pt>
                <c:pt idx="3">
                  <c:v>2012</c:v>
                </c:pt>
                <c:pt idx="4">
                  <c:v>2013</c:v>
                </c:pt>
              </c:numCache>
            </c:numRef>
          </c:cat>
          <c:val>
            <c:numRef>
              <c:f>fig.3!$B$5:$F$5</c:f>
              <c:numCache>
                <c:formatCode>_-* #,##0_-;\-* #,##0_-;_-* "-"??_-;_-@_-</c:formatCode>
                <c:ptCount val="5"/>
                <c:pt idx="0">
                  <c:v>2412</c:v>
                </c:pt>
                <c:pt idx="1">
                  <c:v>2792</c:v>
                </c:pt>
                <c:pt idx="2">
                  <c:v>3133</c:v>
                </c:pt>
                <c:pt idx="3">
                  <c:v>2768</c:v>
                </c:pt>
                <c:pt idx="4">
                  <c:v>2959</c:v>
                </c:pt>
              </c:numCache>
            </c:numRef>
          </c:val>
        </c:ser>
        <c:ser>
          <c:idx val="1"/>
          <c:order val="1"/>
          <c:tx>
            <c:strRef>
              <c:f>fig.3!$A$6</c:f>
              <c:strCache>
                <c:ptCount val="1"/>
                <c:pt idx="0">
                  <c:v>Injuries</c:v>
                </c:pt>
              </c:strCache>
            </c:strRef>
          </c:tx>
          <c:cat>
            <c:numRef>
              <c:f>fig.3!$B$4:$F$4</c:f>
              <c:numCache>
                <c:formatCode>General</c:formatCode>
                <c:ptCount val="5"/>
                <c:pt idx="0">
                  <c:v>2009</c:v>
                </c:pt>
                <c:pt idx="1">
                  <c:v>2010</c:v>
                </c:pt>
                <c:pt idx="2">
                  <c:v>2011</c:v>
                </c:pt>
                <c:pt idx="3">
                  <c:v>2012</c:v>
                </c:pt>
                <c:pt idx="4">
                  <c:v>2013</c:v>
                </c:pt>
              </c:numCache>
            </c:numRef>
          </c:cat>
          <c:val>
            <c:numRef>
              <c:f>fig.3!$B$6:$F$6</c:f>
              <c:numCache>
                <c:formatCode>_-* #,##0_-;\-* #,##0_-;_-* "-"??_-;_-@_-</c:formatCode>
                <c:ptCount val="5"/>
                <c:pt idx="0">
                  <c:v>3556</c:v>
                </c:pt>
                <c:pt idx="1">
                  <c:v>4368</c:v>
                </c:pt>
                <c:pt idx="2">
                  <c:v>4706</c:v>
                </c:pt>
                <c:pt idx="3">
                  <c:v>4821</c:v>
                </c:pt>
                <c:pt idx="4">
                  <c:v>5656</c:v>
                </c:pt>
              </c:numCache>
            </c:numRef>
          </c:val>
        </c:ser>
        <c:overlap val="100"/>
        <c:axId val="54137984"/>
        <c:axId val="54139520"/>
      </c:barChart>
      <c:lineChart>
        <c:grouping val="standard"/>
        <c:ser>
          <c:idx val="2"/>
          <c:order val="2"/>
          <c:tx>
            <c:strRef>
              <c:f>fig.3!$A$7</c:f>
              <c:strCache>
                <c:ptCount val="1"/>
                <c:pt idx="0">
                  <c:v>Total casualties</c:v>
                </c:pt>
              </c:strCache>
            </c:strRef>
          </c:tx>
          <c:marker>
            <c:symbol val="none"/>
          </c:marker>
          <c:dLbls>
            <c:spPr>
              <a:noFill/>
              <a:ln>
                <a:noFill/>
              </a:ln>
              <a:effectLst/>
            </c:spPr>
            <c:dLblPos val="t"/>
            <c:showVal val="1"/>
            <c:extLst>
              <c:ext xmlns:c15="http://schemas.microsoft.com/office/drawing/2012/chart" uri="{CE6537A1-D6FC-4f65-9D91-7224C49458BB}">
                <c15:layout/>
                <c15:showLeaderLines val="0"/>
              </c:ext>
            </c:extLst>
          </c:dLbls>
          <c:cat>
            <c:numRef>
              <c:f>fig.3!$B$4:$F$4</c:f>
              <c:numCache>
                <c:formatCode>General</c:formatCode>
                <c:ptCount val="5"/>
                <c:pt idx="0">
                  <c:v>2009</c:v>
                </c:pt>
                <c:pt idx="1">
                  <c:v>2010</c:v>
                </c:pt>
                <c:pt idx="2">
                  <c:v>2011</c:v>
                </c:pt>
                <c:pt idx="3">
                  <c:v>2012</c:v>
                </c:pt>
                <c:pt idx="4">
                  <c:v>2013</c:v>
                </c:pt>
              </c:numCache>
            </c:numRef>
          </c:cat>
          <c:val>
            <c:numRef>
              <c:f>fig.3!$B$7:$F$7</c:f>
              <c:numCache>
                <c:formatCode>_-* #,##0_-;\-* #,##0_-;_-* "-"??_-;_-@_-</c:formatCode>
                <c:ptCount val="5"/>
                <c:pt idx="0">
                  <c:v>5968</c:v>
                </c:pt>
                <c:pt idx="1">
                  <c:v>7160</c:v>
                </c:pt>
                <c:pt idx="2">
                  <c:v>7839</c:v>
                </c:pt>
                <c:pt idx="3">
                  <c:v>7589</c:v>
                </c:pt>
                <c:pt idx="4">
                  <c:v>8615</c:v>
                </c:pt>
              </c:numCache>
            </c:numRef>
          </c:val>
        </c:ser>
        <c:marker val="1"/>
        <c:axId val="54137984"/>
        <c:axId val="54139520"/>
      </c:lineChart>
      <c:catAx>
        <c:axId val="54137984"/>
        <c:scaling>
          <c:orientation val="minMax"/>
        </c:scaling>
        <c:axPos val="b"/>
        <c:numFmt formatCode="General" sourceLinked="1"/>
        <c:tickLblPos val="nextTo"/>
        <c:crossAx val="54139520"/>
        <c:crosses val="autoZero"/>
        <c:auto val="1"/>
        <c:lblAlgn val="ctr"/>
        <c:lblOffset val="100"/>
      </c:catAx>
      <c:valAx>
        <c:axId val="54139520"/>
        <c:scaling>
          <c:orientation val="minMax"/>
        </c:scaling>
        <c:axPos val="l"/>
        <c:majorGridlines/>
        <c:title>
          <c:tx>
            <c:rich>
              <a:bodyPr rot="-5400000" vert="horz"/>
              <a:lstStyle/>
              <a:p>
                <a:pPr>
                  <a:defRPr/>
                </a:pPr>
                <a:r>
                  <a:rPr lang="en-US"/>
                  <a:t>Number of casualties</a:t>
                </a:r>
              </a:p>
            </c:rich>
          </c:tx>
          <c:layout/>
        </c:title>
        <c:numFmt formatCode="_-* #,##0_-;\-* #,##0_-;_-* &quot;-&quot;??_-;_-@_-" sourceLinked="1"/>
        <c:tickLblPos val="nextTo"/>
        <c:crossAx val="54137984"/>
        <c:crosses val="autoZero"/>
        <c:crossBetween val="between"/>
      </c:valAx>
    </c:plotArea>
    <c:legend>
      <c:legendPos val="r"/>
      <c:layout/>
    </c:legend>
    <c:plotVisOnly val="1"/>
    <c:dispBlanksAs val="gap"/>
  </c:chart>
  <c:printSettings>
    <c:headerFooter/>
    <c:pageMargins b="0.75000000000000233" l="0.70000000000000062" r="0.70000000000000062" t="0.75000000000000233"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strRef>
              <c:f>fig.13!$B$79</c:f>
              <c:strCache>
                <c:ptCount val="1"/>
                <c:pt idx="0">
                  <c:v>United States </c:v>
                </c:pt>
              </c:strCache>
            </c:strRef>
          </c:tx>
          <c:marker>
            <c:symbol val="none"/>
          </c:marker>
          <c:val>
            <c:numRef>
              <c:f>fig.13!$H$79:$S$79</c:f>
            </c:numRef>
          </c:val>
          <c:extLst>
            <c:ext xmlns:c15="http://schemas.microsoft.com/office/drawing/2012/chart" uri="{02D57815-91ED-43cb-92C2-25804820EDAC}">
              <c15:filteredCategoryTitle>
                <c15:cat>
                  <c:multiLvlStrRef>
                    <c:extLst>
                      <c:ext uri="{02D57815-91ED-43cb-92C2-25804820EDAC}">
                        <c15:formulaRef>
                          <c15:sqref>fig.13!$H$78:$S$78</c15:sqref>
                        </c15:formulaRef>
                      </c:ext>
                    </c:extLst>
                  </c:multiLvlStrRef>
                </c15:cat>
              </c15:filteredCategoryTitle>
            </c:ext>
          </c:extLst>
        </c:ser>
        <c:ser>
          <c:idx val="1"/>
          <c:order val="1"/>
          <c:tx>
            <c:strRef>
              <c:f>fig.13!$B$80</c:f>
              <c:strCache>
                <c:ptCount val="1"/>
                <c:pt idx="0">
                  <c:v>Next 9 largest donors</c:v>
                </c:pt>
              </c:strCache>
            </c:strRef>
          </c:tx>
          <c:marker>
            <c:symbol val="none"/>
          </c:marker>
          <c:val>
            <c:numRef>
              <c:f>fig.13!$H$80:$S$80</c:f>
            </c:numRef>
          </c:val>
          <c:extLst>
            <c:ext xmlns:c15="http://schemas.microsoft.com/office/drawing/2012/chart" uri="{02D57815-91ED-43cb-92C2-25804820EDAC}">
              <c15:filteredCategoryTitle>
                <c15:cat>
                  <c:multiLvlStrRef>
                    <c:extLst>
                      <c:ext uri="{02D57815-91ED-43cb-92C2-25804820EDAC}">
                        <c15:formulaRef>
                          <c15:sqref>fig.13!$H$78:$S$78</c15:sqref>
                        </c15:formulaRef>
                      </c:ext>
                    </c:extLst>
                  </c:multiLvlStrRef>
                </c15:cat>
              </c15:filteredCategoryTitle>
            </c:ext>
          </c:extLst>
        </c:ser>
        <c:ser>
          <c:idx val="2"/>
          <c:order val="2"/>
          <c:tx>
            <c:strRef>
              <c:f>fig.13!$B$81</c:f>
              <c:strCache>
                <c:ptCount val="1"/>
                <c:pt idx="0">
                  <c:v>All other donors</c:v>
                </c:pt>
              </c:strCache>
            </c:strRef>
          </c:tx>
          <c:marker>
            <c:symbol val="none"/>
          </c:marker>
          <c:val>
            <c:numRef>
              <c:f>fig.13!$H$81:$S$81</c:f>
            </c:numRef>
          </c:val>
          <c:extLst>
            <c:ext xmlns:c15="http://schemas.microsoft.com/office/drawing/2012/chart" uri="{02D57815-91ED-43cb-92C2-25804820EDAC}">
              <c15:filteredCategoryTitle>
                <c15:cat>
                  <c:multiLvlStrRef>
                    <c:extLst>
                      <c:ext uri="{02D57815-91ED-43cb-92C2-25804820EDAC}">
                        <c15:formulaRef>
                          <c15:sqref>fig.13!$H$78:$S$78</c15:sqref>
                        </c15:formulaRef>
                      </c:ext>
                    </c:extLst>
                  </c:multiLvlStrRef>
                </c15:cat>
              </c15:filteredCategoryTitle>
            </c:ext>
          </c:extLst>
        </c:ser>
        <c:marker val="1"/>
        <c:axId val="57992704"/>
        <c:axId val="57994240"/>
      </c:lineChart>
      <c:catAx>
        <c:axId val="57992704"/>
        <c:scaling>
          <c:orientation val="minMax"/>
        </c:scaling>
        <c:axPos val="b"/>
        <c:tickLblPos val="nextTo"/>
        <c:crossAx val="57994240"/>
        <c:crosses val="autoZero"/>
        <c:auto val="1"/>
        <c:lblAlgn val="ctr"/>
        <c:lblOffset val="100"/>
      </c:catAx>
      <c:valAx>
        <c:axId val="57994240"/>
        <c:scaling>
          <c:orientation val="minMax"/>
        </c:scaling>
        <c:axPos val="l"/>
        <c:majorGridlines/>
        <c:numFmt formatCode="0%" sourceLinked="1"/>
        <c:tickLblPos val="nextTo"/>
        <c:crossAx val="57992704"/>
        <c:crosses val="autoZero"/>
        <c:crossBetween val="between"/>
      </c:valAx>
    </c:plotArea>
    <c:legend>
      <c:legendPos val="r"/>
    </c:legend>
    <c:plotVisOnly val="1"/>
    <c:dispBlanksAs val="gap"/>
  </c:chart>
  <c:printSettings>
    <c:headerFooter/>
    <c:pageMargins b="0.75000000000000233" l="0.70000000000000062" r="0.70000000000000062" t="0.7500000000000023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GB"/>
  <c:chart>
    <c:plotArea>
      <c:layout/>
      <c:areaChart>
        <c:grouping val="stacked"/>
        <c:ser>
          <c:idx val="0"/>
          <c:order val="0"/>
          <c:tx>
            <c:strRef>
              <c:f>'[7]dev-aid-sorted'!$A$16</c:f>
              <c:strCache>
                <c:ptCount val="1"/>
                <c:pt idx="0">
                  <c:v>United States</c:v>
                </c:pt>
              </c:strCache>
            </c:strRef>
          </c:tx>
          <c:cat>
            <c:strRef>
              <c:f>'[7]dev-aid-sorted'!$L$15:$X$15</c:f>
              <c:strCach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strCache>
            </c:strRef>
          </c:cat>
          <c:val>
            <c:numRef>
              <c:f>'[7]dev-aid-sorted'!$L$16:$X$16</c:f>
              <c:numCache>
                <c:formatCode>General</c:formatCode>
                <c:ptCount val="13"/>
                <c:pt idx="0">
                  <c:v>0</c:v>
                </c:pt>
                <c:pt idx="1">
                  <c:v>5.5000000000000068E-4</c:v>
                </c:pt>
                <c:pt idx="2">
                  <c:v>0.18406</c:v>
                </c:pt>
                <c:pt idx="3">
                  <c:v>0.42875000000000002</c:v>
                </c:pt>
                <c:pt idx="4">
                  <c:v>0.82902999999999993</c:v>
                </c:pt>
                <c:pt idx="5">
                  <c:v>1.4190399999999999</c:v>
                </c:pt>
                <c:pt idx="6">
                  <c:v>1.4295900000000001</c:v>
                </c:pt>
                <c:pt idx="7">
                  <c:v>1.5051400000000001</c:v>
                </c:pt>
                <c:pt idx="8">
                  <c:v>2.0008900000000001</c:v>
                </c:pt>
                <c:pt idx="9">
                  <c:v>2.97133</c:v>
                </c:pt>
                <c:pt idx="10">
                  <c:v>2.8656700000000002</c:v>
                </c:pt>
                <c:pt idx="11">
                  <c:v>2.8681699999999997</c:v>
                </c:pt>
                <c:pt idx="12">
                  <c:v>2.6325400000000001</c:v>
                </c:pt>
              </c:numCache>
            </c:numRef>
          </c:val>
        </c:ser>
        <c:ser>
          <c:idx val="1"/>
          <c:order val="1"/>
          <c:tx>
            <c:strRef>
              <c:f>'[7]dev-aid-sorted'!$A$17</c:f>
              <c:strCache>
                <c:ptCount val="1"/>
                <c:pt idx="0">
                  <c:v>Next 9 largest donors</c:v>
                </c:pt>
              </c:strCache>
            </c:strRef>
          </c:tx>
          <c:cat>
            <c:strRef>
              <c:f>'[7]dev-aid-sorted'!$L$15:$X$15</c:f>
              <c:strCach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strCache>
            </c:strRef>
          </c:cat>
          <c:val>
            <c:numRef>
              <c:f>'[7]dev-aid-sorted'!$L$17:$X$17</c:f>
              <c:numCache>
                <c:formatCode>General</c:formatCode>
                <c:ptCount val="13"/>
                <c:pt idx="0">
                  <c:v>2.061E-2</c:v>
                </c:pt>
                <c:pt idx="1">
                  <c:v>4.4470000000000003E-2</c:v>
                </c:pt>
                <c:pt idx="2">
                  <c:v>0.55879000000000012</c:v>
                </c:pt>
                <c:pt idx="3">
                  <c:v>0.87204000000000004</c:v>
                </c:pt>
                <c:pt idx="4">
                  <c:v>1.15707</c:v>
                </c:pt>
                <c:pt idx="5">
                  <c:v>1.18946</c:v>
                </c:pt>
                <c:pt idx="6">
                  <c:v>1.1968399999999999</c:v>
                </c:pt>
                <c:pt idx="7">
                  <c:v>2.8130199999999999</c:v>
                </c:pt>
                <c:pt idx="8">
                  <c:v>1.3808100000000001</c:v>
                </c:pt>
                <c:pt idx="9">
                  <c:v>2.1471499999999994</c:v>
                </c:pt>
                <c:pt idx="10">
                  <c:v>2.2960599999999993</c:v>
                </c:pt>
                <c:pt idx="11">
                  <c:v>2.3549900000000004</c:v>
                </c:pt>
                <c:pt idx="12">
                  <c:v>2.5673400000000002</c:v>
                </c:pt>
              </c:numCache>
            </c:numRef>
          </c:val>
        </c:ser>
        <c:ser>
          <c:idx val="2"/>
          <c:order val="2"/>
          <c:tx>
            <c:strRef>
              <c:f>'[7]dev-aid-sorted'!$A$18</c:f>
              <c:strCache>
                <c:ptCount val="1"/>
                <c:pt idx="0">
                  <c:v>All other donors</c:v>
                </c:pt>
              </c:strCache>
            </c:strRef>
          </c:tx>
          <c:cat>
            <c:strRef>
              <c:f>'[7]dev-aid-sorted'!$L$15:$X$15</c:f>
              <c:strCach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strCache>
            </c:strRef>
          </c:cat>
          <c:val>
            <c:numRef>
              <c:f>'[7]dev-aid-sorted'!$L$18:$X$18</c:f>
              <c:numCache>
                <c:formatCode>General</c:formatCode>
                <c:ptCount val="13"/>
                <c:pt idx="0">
                  <c:v>4.9659999999999982E-2</c:v>
                </c:pt>
                <c:pt idx="1">
                  <c:v>0.11466000000000007</c:v>
                </c:pt>
                <c:pt idx="2">
                  <c:v>0.32972000000000012</c:v>
                </c:pt>
                <c:pt idx="3">
                  <c:v>0.29495999999999967</c:v>
                </c:pt>
                <c:pt idx="4">
                  <c:v>0.35476000000000019</c:v>
                </c:pt>
                <c:pt idx="5">
                  <c:v>0.37175000000000002</c:v>
                </c:pt>
                <c:pt idx="6">
                  <c:v>0.40717999999999988</c:v>
                </c:pt>
                <c:pt idx="7">
                  <c:v>0.60634000000000032</c:v>
                </c:pt>
                <c:pt idx="8">
                  <c:v>0.77454999999999963</c:v>
                </c:pt>
                <c:pt idx="9">
                  <c:v>0.84731999999999985</c:v>
                </c:pt>
                <c:pt idx="10">
                  <c:v>0.92153000000000063</c:v>
                </c:pt>
                <c:pt idx="11">
                  <c:v>0.86955000000000027</c:v>
                </c:pt>
                <c:pt idx="12">
                  <c:v>1.0251199999999994</c:v>
                </c:pt>
              </c:numCache>
            </c:numRef>
          </c:val>
        </c:ser>
        <c:axId val="80676736"/>
        <c:axId val="80678272"/>
      </c:areaChart>
      <c:lineChart>
        <c:grouping val="standard"/>
        <c:ser>
          <c:idx val="3"/>
          <c:order val="3"/>
          <c:tx>
            <c:strRef>
              <c:f>'[7]dev-aid-sorted'!$A$19</c:f>
              <c:strCache>
                <c:ptCount val="1"/>
                <c:pt idx="0">
                  <c:v>Total, all donors</c:v>
                </c:pt>
              </c:strCache>
            </c:strRef>
          </c:tx>
          <c:marker>
            <c:symbol val="none"/>
          </c:marker>
          <c:dLbls>
            <c:numFmt formatCode="#,##0.0" sourceLinked="0"/>
            <c:spPr>
              <a:noFill/>
              <a:ln>
                <a:noFill/>
              </a:ln>
              <a:effectLst/>
            </c:spPr>
            <c:dLblPos val="t"/>
            <c:showVal val="1"/>
            <c:extLst>
              <c:ext xmlns:c15="http://schemas.microsoft.com/office/drawing/2012/chart" uri="{CE6537A1-D6FC-4f65-9D91-7224C49458BB}">
                <c15:layout/>
                <c15:showLeaderLines val="0"/>
              </c:ext>
            </c:extLst>
          </c:dLbls>
          <c:cat>
            <c:strRef>
              <c:f>'[7]dev-aid-sorted'!$L$15:$X$15</c:f>
              <c:strCach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strCache>
            </c:strRef>
          </c:cat>
          <c:val>
            <c:numRef>
              <c:f>'[7]dev-aid-sorted'!$L$19:$X$19</c:f>
              <c:numCache>
                <c:formatCode>General</c:formatCode>
                <c:ptCount val="13"/>
                <c:pt idx="0">
                  <c:v>7.0269999999999985E-2</c:v>
                </c:pt>
                <c:pt idx="1">
                  <c:v>0.15968000000000007</c:v>
                </c:pt>
                <c:pt idx="2">
                  <c:v>1.0725700000000002</c:v>
                </c:pt>
                <c:pt idx="3">
                  <c:v>1.5957499999999998</c:v>
                </c:pt>
                <c:pt idx="4">
                  <c:v>2.3408600000000002</c:v>
                </c:pt>
                <c:pt idx="5">
                  <c:v>2.9802499999999998</c:v>
                </c:pt>
                <c:pt idx="6">
                  <c:v>3.0336099999999999</c:v>
                </c:pt>
                <c:pt idx="7">
                  <c:v>4.9245000000000001</c:v>
                </c:pt>
                <c:pt idx="8">
                  <c:v>4.15625</c:v>
                </c:pt>
                <c:pt idx="9">
                  <c:v>5.9657999999999998</c:v>
                </c:pt>
                <c:pt idx="10">
                  <c:v>6.0832600000000001</c:v>
                </c:pt>
                <c:pt idx="11">
                  <c:v>6.0927100000000003</c:v>
                </c:pt>
                <c:pt idx="12">
                  <c:v>6.2249999999999996</c:v>
                </c:pt>
              </c:numCache>
            </c:numRef>
          </c:val>
        </c:ser>
        <c:marker val="1"/>
        <c:axId val="80676736"/>
        <c:axId val="80678272"/>
      </c:lineChart>
      <c:catAx>
        <c:axId val="80676736"/>
        <c:scaling>
          <c:orientation val="minMax"/>
        </c:scaling>
        <c:axPos val="b"/>
        <c:numFmt formatCode="General" sourceLinked="0"/>
        <c:tickLblPos val="nextTo"/>
        <c:crossAx val="80678272"/>
        <c:crosses val="autoZero"/>
        <c:auto val="1"/>
        <c:lblAlgn val="ctr"/>
        <c:lblOffset val="100"/>
      </c:catAx>
      <c:valAx>
        <c:axId val="80678272"/>
        <c:scaling>
          <c:orientation val="minMax"/>
        </c:scaling>
        <c:axPos val="l"/>
        <c:majorGridlines/>
        <c:title>
          <c:tx>
            <c:rich>
              <a:bodyPr rot="-5400000" vert="horz"/>
              <a:lstStyle/>
              <a:p>
                <a:pPr>
                  <a:defRPr/>
                </a:pPr>
                <a:r>
                  <a:rPr lang="en-US"/>
                  <a:t>US$ billions (constant 2012 prices)</a:t>
                </a:r>
              </a:p>
            </c:rich>
          </c:tx>
          <c:layout/>
        </c:title>
        <c:numFmt formatCode="#,##0" sourceLinked="0"/>
        <c:tickLblPos val="nextTo"/>
        <c:crossAx val="80676736"/>
        <c:crosses val="autoZero"/>
        <c:crossBetween val="between"/>
      </c:valAx>
    </c:plotArea>
    <c:legend>
      <c:legendPos val="r"/>
      <c:layout/>
    </c:legend>
    <c:plotVisOnly val="1"/>
    <c:dispBlanksAs val="zero"/>
  </c:chart>
  <c:printSettings>
    <c:headerFooter/>
    <c:pageMargins b="0.75000000000000211" l="0.70000000000000062" r="0.70000000000000062" t="0.75000000000000211"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stacked"/>
        <c:ser>
          <c:idx val="0"/>
          <c:order val="0"/>
          <c:tx>
            <c:strRef>
              <c:f>fig.14!$A$17</c:f>
              <c:strCache>
                <c:ptCount val="1"/>
                <c:pt idx="0">
                  <c:v>Education</c:v>
                </c:pt>
              </c:strCache>
            </c:strRef>
          </c:tx>
          <c:cat>
            <c:strRef>
              <c:f>fig.14!$B$16:$L$16</c:f>
              <c:strCache>
                <c:ptCount val="11"/>
                <c:pt idx="0">
                  <c:v>2002</c:v>
                </c:pt>
                <c:pt idx="1">
                  <c:v>2003</c:v>
                </c:pt>
                <c:pt idx="2">
                  <c:v>2004</c:v>
                </c:pt>
                <c:pt idx="3">
                  <c:v>2005</c:v>
                </c:pt>
                <c:pt idx="4">
                  <c:v>2006</c:v>
                </c:pt>
                <c:pt idx="5">
                  <c:v>2007</c:v>
                </c:pt>
                <c:pt idx="6">
                  <c:v>2008</c:v>
                </c:pt>
                <c:pt idx="7">
                  <c:v>2009</c:v>
                </c:pt>
                <c:pt idx="8">
                  <c:v>2010</c:v>
                </c:pt>
                <c:pt idx="9">
                  <c:v>2011</c:v>
                </c:pt>
                <c:pt idx="10">
                  <c:v>2012</c:v>
                </c:pt>
              </c:strCache>
            </c:strRef>
          </c:cat>
          <c:val>
            <c:numRef>
              <c:f>fig.14!$B$17:$L$17</c:f>
              <c:numCache>
                <c:formatCode>0.0</c:formatCode>
                <c:ptCount val="11"/>
                <c:pt idx="0">
                  <c:v>2.5970452000000002E-2</c:v>
                </c:pt>
                <c:pt idx="1">
                  <c:v>4.0281450999999989E-2</c:v>
                </c:pt>
                <c:pt idx="2">
                  <c:v>0.107259437</c:v>
                </c:pt>
                <c:pt idx="3">
                  <c:v>0.21329482200000002</c:v>
                </c:pt>
                <c:pt idx="4">
                  <c:v>0.102569993</c:v>
                </c:pt>
                <c:pt idx="5">
                  <c:v>0.16637347</c:v>
                </c:pt>
                <c:pt idx="6">
                  <c:v>0.24229339499999999</c:v>
                </c:pt>
                <c:pt idx="7">
                  <c:v>0.29427363300000009</c:v>
                </c:pt>
                <c:pt idx="8">
                  <c:v>0.40718259099999998</c:v>
                </c:pt>
                <c:pt idx="9">
                  <c:v>0.37184702699999989</c:v>
                </c:pt>
                <c:pt idx="10">
                  <c:v>0.34575071400000001</c:v>
                </c:pt>
              </c:numCache>
            </c:numRef>
          </c:val>
        </c:ser>
        <c:ser>
          <c:idx val="1"/>
          <c:order val="1"/>
          <c:tx>
            <c:strRef>
              <c:f>fig.14!$A$18</c:f>
              <c:strCache>
                <c:ptCount val="1"/>
                <c:pt idx="0">
                  <c:v>Health</c:v>
                </c:pt>
              </c:strCache>
            </c:strRef>
          </c:tx>
          <c:cat>
            <c:strRef>
              <c:f>fig.14!$B$16:$L$16</c:f>
              <c:strCache>
                <c:ptCount val="11"/>
                <c:pt idx="0">
                  <c:v>2002</c:v>
                </c:pt>
                <c:pt idx="1">
                  <c:v>2003</c:v>
                </c:pt>
                <c:pt idx="2">
                  <c:v>2004</c:v>
                </c:pt>
                <c:pt idx="3">
                  <c:v>2005</c:v>
                </c:pt>
                <c:pt idx="4">
                  <c:v>2006</c:v>
                </c:pt>
                <c:pt idx="5">
                  <c:v>2007</c:v>
                </c:pt>
                <c:pt idx="6">
                  <c:v>2008</c:v>
                </c:pt>
                <c:pt idx="7">
                  <c:v>2009</c:v>
                </c:pt>
                <c:pt idx="8">
                  <c:v>2010</c:v>
                </c:pt>
                <c:pt idx="9">
                  <c:v>2011</c:v>
                </c:pt>
                <c:pt idx="10">
                  <c:v>2012</c:v>
                </c:pt>
              </c:strCache>
            </c:strRef>
          </c:cat>
          <c:val>
            <c:numRef>
              <c:f>fig.14!$B$18:$L$18</c:f>
              <c:numCache>
                <c:formatCode>0.0</c:formatCode>
                <c:ptCount val="11"/>
                <c:pt idx="0">
                  <c:v>2.6272824E-2</c:v>
                </c:pt>
                <c:pt idx="1">
                  <c:v>3.2043767999999993E-2</c:v>
                </c:pt>
                <c:pt idx="2">
                  <c:v>8.5249440000000024E-2</c:v>
                </c:pt>
                <c:pt idx="3">
                  <c:v>0.15959928099999998</c:v>
                </c:pt>
                <c:pt idx="4">
                  <c:v>0.16543511899999999</c:v>
                </c:pt>
                <c:pt idx="5">
                  <c:v>0.23981378500000011</c:v>
                </c:pt>
                <c:pt idx="6">
                  <c:v>0.211194929</c:v>
                </c:pt>
                <c:pt idx="7">
                  <c:v>0.244809467</c:v>
                </c:pt>
                <c:pt idx="8">
                  <c:v>0.19615813800000001</c:v>
                </c:pt>
                <c:pt idx="9">
                  <c:v>0.26373274700000005</c:v>
                </c:pt>
                <c:pt idx="10">
                  <c:v>0.209470132</c:v>
                </c:pt>
              </c:numCache>
            </c:numRef>
          </c:val>
        </c:ser>
        <c:ser>
          <c:idx val="2"/>
          <c:order val="2"/>
          <c:tx>
            <c:strRef>
              <c:f>fig.14!$A$19</c:f>
              <c:strCache>
                <c:ptCount val="1"/>
                <c:pt idx="0">
                  <c:v>Population policies and programs, and reproductive health </c:v>
                </c:pt>
              </c:strCache>
            </c:strRef>
          </c:tx>
          <c:cat>
            <c:strRef>
              <c:f>fig.14!$B$16:$L$16</c:f>
              <c:strCache>
                <c:ptCount val="11"/>
                <c:pt idx="0">
                  <c:v>2002</c:v>
                </c:pt>
                <c:pt idx="1">
                  <c:v>2003</c:v>
                </c:pt>
                <c:pt idx="2">
                  <c:v>2004</c:v>
                </c:pt>
                <c:pt idx="3">
                  <c:v>2005</c:v>
                </c:pt>
                <c:pt idx="4">
                  <c:v>2006</c:v>
                </c:pt>
                <c:pt idx="5">
                  <c:v>2007</c:v>
                </c:pt>
                <c:pt idx="6">
                  <c:v>2008</c:v>
                </c:pt>
                <c:pt idx="7">
                  <c:v>2009</c:v>
                </c:pt>
                <c:pt idx="8">
                  <c:v>2010</c:v>
                </c:pt>
                <c:pt idx="9">
                  <c:v>2011</c:v>
                </c:pt>
                <c:pt idx="10">
                  <c:v>2012</c:v>
                </c:pt>
              </c:strCache>
            </c:strRef>
          </c:cat>
          <c:val>
            <c:numRef>
              <c:f>fig.14!$B$19:$L$19</c:f>
              <c:numCache>
                <c:formatCode>0.0</c:formatCode>
                <c:ptCount val="11"/>
                <c:pt idx="0">
                  <c:v>5.7054039999999999E-3</c:v>
                </c:pt>
                <c:pt idx="1">
                  <c:v>2.3664196000000002E-2</c:v>
                </c:pt>
                <c:pt idx="2">
                  <c:v>1.8819047999999998E-2</c:v>
                </c:pt>
                <c:pt idx="3">
                  <c:v>6.5881299999999993E-3</c:v>
                </c:pt>
                <c:pt idx="4">
                  <c:v>2.7687919999999998E-2</c:v>
                </c:pt>
                <c:pt idx="5">
                  <c:v>2.4706806000000001E-2</c:v>
                </c:pt>
                <c:pt idx="6">
                  <c:v>6.0577609999999997E-2</c:v>
                </c:pt>
                <c:pt idx="7">
                  <c:v>0.12108303100000001</c:v>
                </c:pt>
                <c:pt idx="8">
                  <c:v>0.11751347199999999</c:v>
                </c:pt>
                <c:pt idx="9">
                  <c:v>0.126210614</c:v>
                </c:pt>
                <c:pt idx="10">
                  <c:v>0.13007498100000001</c:v>
                </c:pt>
              </c:numCache>
            </c:numRef>
          </c:val>
        </c:ser>
        <c:ser>
          <c:idx val="3"/>
          <c:order val="3"/>
          <c:tx>
            <c:strRef>
              <c:f>fig.14!$A$20</c:f>
              <c:strCache>
                <c:ptCount val="1"/>
                <c:pt idx="0">
                  <c:v>Water supply and sanitation</c:v>
                </c:pt>
              </c:strCache>
            </c:strRef>
          </c:tx>
          <c:cat>
            <c:strRef>
              <c:f>fig.14!$B$16:$L$16</c:f>
              <c:strCache>
                <c:ptCount val="11"/>
                <c:pt idx="0">
                  <c:v>2002</c:v>
                </c:pt>
                <c:pt idx="1">
                  <c:v>2003</c:v>
                </c:pt>
                <c:pt idx="2">
                  <c:v>2004</c:v>
                </c:pt>
                <c:pt idx="3">
                  <c:v>2005</c:v>
                </c:pt>
                <c:pt idx="4">
                  <c:v>2006</c:v>
                </c:pt>
                <c:pt idx="5">
                  <c:v>2007</c:v>
                </c:pt>
                <c:pt idx="6">
                  <c:v>2008</c:v>
                </c:pt>
                <c:pt idx="7">
                  <c:v>2009</c:v>
                </c:pt>
                <c:pt idx="8">
                  <c:v>2010</c:v>
                </c:pt>
                <c:pt idx="9">
                  <c:v>2011</c:v>
                </c:pt>
                <c:pt idx="10">
                  <c:v>2012</c:v>
                </c:pt>
              </c:strCache>
            </c:strRef>
          </c:cat>
          <c:val>
            <c:numRef>
              <c:f>fig.14!$B$20:$L$20</c:f>
              <c:numCache>
                <c:formatCode>0.0</c:formatCode>
                <c:ptCount val="11"/>
                <c:pt idx="0">
                  <c:v>1.2144555999999999E-2</c:v>
                </c:pt>
                <c:pt idx="1">
                  <c:v>1.1298113E-2</c:v>
                </c:pt>
                <c:pt idx="2">
                  <c:v>2.8873705999999999E-2</c:v>
                </c:pt>
                <c:pt idx="3">
                  <c:v>7.5571324000000009E-2</c:v>
                </c:pt>
                <c:pt idx="4">
                  <c:v>3.4521050999999997E-2</c:v>
                </c:pt>
                <c:pt idx="5">
                  <c:v>2.5601545E-2</c:v>
                </c:pt>
                <c:pt idx="6">
                  <c:v>5.1389958999999999E-2</c:v>
                </c:pt>
                <c:pt idx="7">
                  <c:v>6.4741546999999997E-2</c:v>
                </c:pt>
                <c:pt idx="8">
                  <c:v>6.0962020999999991E-2</c:v>
                </c:pt>
                <c:pt idx="9">
                  <c:v>0.106182095</c:v>
                </c:pt>
                <c:pt idx="10">
                  <c:v>7.1401795000000004E-2</c:v>
                </c:pt>
              </c:numCache>
            </c:numRef>
          </c:val>
        </c:ser>
        <c:ser>
          <c:idx val="4"/>
          <c:order val="4"/>
          <c:tx>
            <c:strRef>
              <c:f>fig.14!$A$21</c:f>
              <c:strCache>
                <c:ptCount val="1"/>
                <c:pt idx="0">
                  <c:v>Government and civil Society</c:v>
                </c:pt>
              </c:strCache>
            </c:strRef>
          </c:tx>
          <c:cat>
            <c:strRef>
              <c:f>fig.14!$B$16:$L$16</c:f>
              <c:strCache>
                <c:ptCount val="11"/>
                <c:pt idx="0">
                  <c:v>2002</c:v>
                </c:pt>
                <c:pt idx="1">
                  <c:v>2003</c:v>
                </c:pt>
                <c:pt idx="2">
                  <c:v>2004</c:v>
                </c:pt>
                <c:pt idx="3">
                  <c:v>2005</c:v>
                </c:pt>
                <c:pt idx="4">
                  <c:v>2006</c:v>
                </c:pt>
                <c:pt idx="5">
                  <c:v>2007</c:v>
                </c:pt>
                <c:pt idx="6">
                  <c:v>2008</c:v>
                </c:pt>
                <c:pt idx="7">
                  <c:v>2009</c:v>
                </c:pt>
                <c:pt idx="8">
                  <c:v>2010</c:v>
                </c:pt>
                <c:pt idx="9">
                  <c:v>2011</c:v>
                </c:pt>
                <c:pt idx="10">
                  <c:v>2012</c:v>
                </c:pt>
              </c:strCache>
            </c:strRef>
          </c:cat>
          <c:val>
            <c:numRef>
              <c:f>fig.14!$B$21:$L$21</c:f>
              <c:numCache>
                <c:formatCode>0.0</c:formatCode>
                <c:ptCount val="11"/>
                <c:pt idx="0">
                  <c:v>0.226051275</c:v>
                </c:pt>
                <c:pt idx="1">
                  <c:v>0.43663949299999999</c:v>
                </c:pt>
                <c:pt idx="2">
                  <c:v>0.50653515500000001</c:v>
                </c:pt>
                <c:pt idx="3">
                  <c:v>0.65159986800000003</c:v>
                </c:pt>
                <c:pt idx="4">
                  <c:v>0.94033857500000007</c:v>
                </c:pt>
                <c:pt idx="5">
                  <c:v>1.02563318</c:v>
                </c:pt>
                <c:pt idx="6">
                  <c:v>1.389742837</c:v>
                </c:pt>
                <c:pt idx="7">
                  <c:v>1.993100245000001</c:v>
                </c:pt>
                <c:pt idx="8">
                  <c:v>2.3718616630000002</c:v>
                </c:pt>
                <c:pt idx="9">
                  <c:v>2.4750712480000012</c:v>
                </c:pt>
                <c:pt idx="10">
                  <c:v>2.765742791000001</c:v>
                </c:pt>
              </c:numCache>
            </c:numRef>
          </c:val>
        </c:ser>
        <c:ser>
          <c:idx val="5"/>
          <c:order val="5"/>
          <c:tx>
            <c:strRef>
              <c:f>fig.14!$A$22</c:f>
              <c:strCache>
                <c:ptCount val="1"/>
                <c:pt idx="0">
                  <c:v>Other social infrastructure and services</c:v>
                </c:pt>
              </c:strCache>
            </c:strRef>
          </c:tx>
          <c:cat>
            <c:strRef>
              <c:f>fig.14!$B$16:$L$16</c:f>
              <c:strCache>
                <c:ptCount val="11"/>
                <c:pt idx="0">
                  <c:v>2002</c:v>
                </c:pt>
                <c:pt idx="1">
                  <c:v>2003</c:v>
                </c:pt>
                <c:pt idx="2">
                  <c:v>2004</c:v>
                </c:pt>
                <c:pt idx="3">
                  <c:v>2005</c:v>
                </c:pt>
                <c:pt idx="4">
                  <c:v>2006</c:v>
                </c:pt>
                <c:pt idx="5">
                  <c:v>2007</c:v>
                </c:pt>
                <c:pt idx="6">
                  <c:v>2008</c:v>
                </c:pt>
                <c:pt idx="7">
                  <c:v>2009</c:v>
                </c:pt>
                <c:pt idx="8">
                  <c:v>2010</c:v>
                </c:pt>
                <c:pt idx="9">
                  <c:v>2011</c:v>
                </c:pt>
                <c:pt idx="10">
                  <c:v>2012</c:v>
                </c:pt>
              </c:strCache>
            </c:strRef>
          </c:cat>
          <c:val>
            <c:numRef>
              <c:f>fig.14!$B$22:$L$22</c:f>
              <c:numCache>
                <c:formatCode>0.0</c:formatCode>
                <c:ptCount val="11"/>
                <c:pt idx="0">
                  <c:v>3.0044725000000001E-2</c:v>
                </c:pt>
                <c:pt idx="1">
                  <c:v>2.3342092999999998E-2</c:v>
                </c:pt>
                <c:pt idx="2">
                  <c:v>0.11465286299999999</c:v>
                </c:pt>
                <c:pt idx="3">
                  <c:v>0.35978558500000002</c:v>
                </c:pt>
                <c:pt idx="4">
                  <c:v>0.13530810399999998</c:v>
                </c:pt>
                <c:pt idx="5">
                  <c:v>0.34984826700000005</c:v>
                </c:pt>
                <c:pt idx="6">
                  <c:v>0.267720705</c:v>
                </c:pt>
                <c:pt idx="7">
                  <c:v>0.12165314100000001</c:v>
                </c:pt>
                <c:pt idx="8">
                  <c:v>0.30795429499999999</c:v>
                </c:pt>
                <c:pt idx="9">
                  <c:v>0.20480346499999999</c:v>
                </c:pt>
                <c:pt idx="10">
                  <c:v>9.8380990000000001E-2</c:v>
                </c:pt>
              </c:numCache>
            </c:numRef>
          </c:val>
        </c:ser>
        <c:overlap val="100"/>
        <c:axId val="80727424"/>
        <c:axId val="80823424"/>
      </c:barChart>
      <c:catAx>
        <c:axId val="80727424"/>
        <c:scaling>
          <c:orientation val="minMax"/>
        </c:scaling>
        <c:axPos val="b"/>
        <c:numFmt formatCode="General" sourceLinked="0"/>
        <c:tickLblPos val="nextTo"/>
        <c:crossAx val="80823424"/>
        <c:crosses val="autoZero"/>
        <c:auto val="1"/>
        <c:lblAlgn val="ctr"/>
        <c:lblOffset val="100"/>
      </c:catAx>
      <c:valAx>
        <c:axId val="80823424"/>
        <c:scaling>
          <c:orientation val="minMax"/>
        </c:scaling>
        <c:axPos val="l"/>
        <c:majorGridlines/>
        <c:title>
          <c:tx>
            <c:rich>
              <a:bodyPr rot="-5400000" vert="horz"/>
              <a:lstStyle/>
              <a:p>
                <a:pPr>
                  <a:defRPr/>
                </a:pPr>
                <a:r>
                  <a:rPr lang="en-US"/>
                  <a:t>US$ billions (constant 2012 prices)</a:t>
                </a:r>
              </a:p>
            </c:rich>
          </c:tx>
          <c:layout/>
        </c:title>
        <c:numFmt formatCode="#,##0.0" sourceLinked="0"/>
        <c:tickLblPos val="nextTo"/>
        <c:crossAx val="80727424"/>
        <c:crosses val="autoZero"/>
        <c:crossBetween val="between"/>
      </c:valAx>
    </c:plotArea>
    <c:legend>
      <c:legendPos val="r"/>
      <c:layout/>
    </c:legend>
    <c:plotVisOnly val="1"/>
    <c:dispBlanksAs val="gap"/>
  </c:chart>
  <c:printSettings>
    <c:headerFooter/>
    <c:pageMargins b="0.75000000000000233" l="0.70000000000000062" r="0.70000000000000062" t="0.75000000000000233"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stacked"/>
        <c:ser>
          <c:idx val="0"/>
          <c:order val="0"/>
          <c:tx>
            <c:strRef>
              <c:f>'fig. 15'!$A$4</c:f>
              <c:strCache>
                <c:ptCount val="1"/>
                <c:pt idx="0">
                  <c:v>Cash (grant)</c:v>
                </c:pt>
              </c:strCache>
            </c:strRef>
          </c:tx>
          <c:cat>
            <c:numRef>
              <c:f>'fig. 15'!$B$3:$H$3</c:f>
              <c:numCache>
                <c:formatCode>General</c:formatCode>
                <c:ptCount val="7"/>
                <c:pt idx="0">
                  <c:v>2006</c:v>
                </c:pt>
                <c:pt idx="1">
                  <c:v>2007</c:v>
                </c:pt>
                <c:pt idx="2">
                  <c:v>2008</c:v>
                </c:pt>
                <c:pt idx="3">
                  <c:v>2009</c:v>
                </c:pt>
                <c:pt idx="4">
                  <c:v>2010</c:v>
                </c:pt>
                <c:pt idx="5">
                  <c:v>2011</c:v>
                </c:pt>
                <c:pt idx="6">
                  <c:v>2012</c:v>
                </c:pt>
              </c:numCache>
            </c:numRef>
          </c:cat>
          <c:val>
            <c:numRef>
              <c:f>'fig. 15'!$B$4:$H$4</c:f>
              <c:numCache>
                <c:formatCode>0</c:formatCode>
                <c:ptCount val="7"/>
                <c:pt idx="0">
                  <c:v>1200.378166</c:v>
                </c:pt>
                <c:pt idx="1">
                  <c:v>1149.857047</c:v>
                </c:pt>
                <c:pt idx="2">
                  <c:v>1392.4702569999999</c:v>
                </c:pt>
                <c:pt idx="3">
                  <c:v>1667.883527</c:v>
                </c:pt>
                <c:pt idx="4">
                  <c:v>1943.9540629999999</c:v>
                </c:pt>
                <c:pt idx="5">
                  <c:v>2291.929286</c:v>
                </c:pt>
                <c:pt idx="6">
                  <c:v>3145.516001</c:v>
                </c:pt>
              </c:numCache>
            </c:numRef>
          </c:val>
        </c:ser>
        <c:ser>
          <c:idx val="1"/>
          <c:order val="1"/>
          <c:tx>
            <c:strRef>
              <c:f>'fig. 15'!$A$5</c:f>
              <c:strCache>
                <c:ptCount val="1"/>
                <c:pt idx="0">
                  <c:v>Cash (loan/equity)</c:v>
                </c:pt>
              </c:strCache>
            </c:strRef>
          </c:tx>
          <c:cat>
            <c:numRef>
              <c:f>'fig. 15'!$B$3:$H$3</c:f>
              <c:numCache>
                <c:formatCode>General</c:formatCode>
                <c:ptCount val="7"/>
                <c:pt idx="0">
                  <c:v>2006</c:v>
                </c:pt>
                <c:pt idx="1">
                  <c:v>2007</c:v>
                </c:pt>
                <c:pt idx="2">
                  <c:v>2008</c:v>
                </c:pt>
                <c:pt idx="3">
                  <c:v>2009</c:v>
                </c:pt>
                <c:pt idx="4">
                  <c:v>2010</c:v>
                </c:pt>
                <c:pt idx="5">
                  <c:v>2011</c:v>
                </c:pt>
                <c:pt idx="6">
                  <c:v>2012</c:v>
                </c:pt>
              </c:numCache>
            </c:numRef>
          </c:cat>
          <c:val>
            <c:numRef>
              <c:f>'fig. 15'!$B$5:$H$5</c:f>
              <c:numCache>
                <c:formatCode>0</c:formatCode>
                <c:ptCount val="7"/>
                <c:pt idx="0">
                  <c:v>53.391294000000002</c:v>
                </c:pt>
                <c:pt idx="1">
                  <c:v>49.015151000000003</c:v>
                </c:pt>
                <c:pt idx="2">
                  <c:v>43.989272999999997</c:v>
                </c:pt>
                <c:pt idx="3">
                  <c:v>28.555575000000001</c:v>
                </c:pt>
                <c:pt idx="4">
                  <c:v>89.170861000000002</c:v>
                </c:pt>
                <c:pt idx="5">
                  <c:v>51.422023000000003</c:v>
                </c:pt>
                <c:pt idx="6">
                  <c:v>74.539186999999998</c:v>
                </c:pt>
              </c:numCache>
            </c:numRef>
          </c:val>
        </c:ser>
        <c:ser>
          <c:idx val="2"/>
          <c:order val="2"/>
          <c:tx>
            <c:strRef>
              <c:f>'fig. 15'!$A$6</c:f>
              <c:strCache>
                <c:ptCount val="1"/>
                <c:pt idx="0">
                  <c:v>Mixed project aid</c:v>
                </c:pt>
              </c:strCache>
            </c:strRef>
          </c:tx>
          <c:cat>
            <c:numRef>
              <c:f>'fig. 15'!$B$3:$H$3</c:f>
              <c:numCache>
                <c:formatCode>General</c:formatCode>
                <c:ptCount val="7"/>
                <c:pt idx="0">
                  <c:v>2006</c:v>
                </c:pt>
                <c:pt idx="1">
                  <c:v>2007</c:v>
                </c:pt>
                <c:pt idx="2">
                  <c:v>2008</c:v>
                </c:pt>
                <c:pt idx="3">
                  <c:v>2009</c:v>
                </c:pt>
                <c:pt idx="4">
                  <c:v>2010</c:v>
                </c:pt>
                <c:pt idx="5">
                  <c:v>2011</c:v>
                </c:pt>
                <c:pt idx="6">
                  <c:v>2012</c:v>
                </c:pt>
              </c:numCache>
            </c:numRef>
          </c:cat>
          <c:val>
            <c:numRef>
              <c:f>'fig. 15'!$B$6:$H$6</c:f>
              <c:numCache>
                <c:formatCode>0</c:formatCode>
                <c:ptCount val="7"/>
                <c:pt idx="0">
                  <c:v>544.94595000000004</c:v>
                </c:pt>
                <c:pt idx="1">
                  <c:v>1474.9519330000001</c:v>
                </c:pt>
                <c:pt idx="2">
                  <c:v>1888.133881</c:v>
                </c:pt>
                <c:pt idx="3">
                  <c:v>2167.181294</c:v>
                </c:pt>
                <c:pt idx="4">
                  <c:v>2145.5877770000002</c:v>
                </c:pt>
                <c:pt idx="5">
                  <c:v>2533.8968260000001</c:v>
                </c:pt>
                <c:pt idx="6">
                  <c:v>1921.667717</c:v>
                </c:pt>
              </c:numCache>
            </c:numRef>
          </c:val>
        </c:ser>
        <c:ser>
          <c:idx val="3"/>
          <c:order val="3"/>
          <c:tx>
            <c:strRef>
              <c:f>'fig. 15'!$A$7</c:f>
              <c:strCache>
                <c:ptCount val="1"/>
                <c:pt idx="0">
                  <c:v>Technical cooperation</c:v>
                </c:pt>
              </c:strCache>
            </c:strRef>
          </c:tx>
          <c:cat>
            <c:numRef>
              <c:f>'fig. 15'!$B$3:$H$3</c:f>
              <c:numCache>
                <c:formatCode>General</c:formatCode>
                <c:ptCount val="7"/>
                <c:pt idx="0">
                  <c:v>2006</c:v>
                </c:pt>
                <c:pt idx="1">
                  <c:v>2007</c:v>
                </c:pt>
                <c:pt idx="2">
                  <c:v>2008</c:v>
                </c:pt>
                <c:pt idx="3">
                  <c:v>2009</c:v>
                </c:pt>
                <c:pt idx="4">
                  <c:v>2010</c:v>
                </c:pt>
                <c:pt idx="5">
                  <c:v>2011</c:v>
                </c:pt>
                <c:pt idx="6">
                  <c:v>2012</c:v>
                </c:pt>
              </c:numCache>
            </c:numRef>
          </c:cat>
          <c:val>
            <c:numRef>
              <c:f>'fig. 15'!$B$7:$H$7</c:f>
              <c:numCache>
                <c:formatCode>0</c:formatCode>
                <c:ptCount val="7"/>
                <c:pt idx="0">
                  <c:v>1100.580784</c:v>
                </c:pt>
                <c:pt idx="1">
                  <c:v>945.20163200000002</c:v>
                </c:pt>
                <c:pt idx="2">
                  <c:v>1061.241528</c:v>
                </c:pt>
                <c:pt idx="3">
                  <c:v>1864.3853590000001</c:v>
                </c:pt>
                <c:pt idx="4">
                  <c:v>1840.3348149999999</c:v>
                </c:pt>
                <c:pt idx="5">
                  <c:v>1099.8426010000001</c:v>
                </c:pt>
                <c:pt idx="6">
                  <c:v>1008.960406</c:v>
                </c:pt>
              </c:numCache>
            </c:numRef>
          </c:val>
        </c:ser>
        <c:ser>
          <c:idx val="4"/>
          <c:order val="4"/>
          <c:tx>
            <c:strRef>
              <c:f>'fig. 15'!$A$8</c:f>
              <c:strCache>
                <c:ptCount val="1"/>
                <c:pt idx="0">
                  <c:v>Commodities and Food</c:v>
                </c:pt>
              </c:strCache>
            </c:strRef>
          </c:tx>
          <c:cat>
            <c:numRef>
              <c:f>'fig. 15'!$B$3:$H$3</c:f>
              <c:numCache>
                <c:formatCode>General</c:formatCode>
                <c:ptCount val="7"/>
                <c:pt idx="0">
                  <c:v>2006</c:v>
                </c:pt>
                <c:pt idx="1">
                  <c:v>2007</c:v>
                </c:pt>
                <c:pt idx="2">
                  <c:v>2008</c:v>
                </c:pt>
                <c:pt idx="3">
                  <c:v>2009</c:v>
                </c:pt>
                <c:pt idx="4">
                  <c:v>2010</c:v>
                </c:pt>
                <c:pt idx="5">
                  <c:v>2011</c:v>
                </c:pt>
                <c:pt idx="6">
                  <c:v>2012</c:v>
                </c:pt>
              </c:numCache>
            </c:numRef>
          </c:cat>
          <c:val>
            <c:numRef>
              <c:f>'fig. 15'!$B$8:$H$8</c:f>
              <c:numCache>
                <c:formatCode>0</c:formatCode>
                <c:ptCount val="7"/>
                <c:pt idx="0">
                  <c:v>186.52202</c:v>
                </c:pt>
                <c:pt idx="1">
                  <c:v>153.60469499999999</c:v>
                </c:pt>
                <c:pt idx="2">
                  <c:v>338.45504899999997</c:v>
                </c:pt>
                <c:pt idx="3">
                  <c:v>290.20444700000002</c:v>
                </c:pt>
                <c:pt idx="4">
                  <c:v>291.37457899999998</c:v>
                </c:pt>
                <c:pt idx="5">
                  <c:v>318.60884499999997</c:v>
                </c:pt>
                <c:pt idx="6">
                  <c:v>202.78513599999999</c:v>
                </c:pt>
              </c:numCache>
            </c:numRef>
          </c:val>
        </c:ser>
        <c:ser>
          <c:idx val="5"/>
          <c:order val="5"/>
          <c:tx>
            <c:strRef>
              <c:f>'fig. 15'!$A$9</c:f>
              <c:strCache>
                <c:ptCount val="1"/>
                <c:pt idx="0">
                  <c:v>GPGs &amp; NNGOs</c:v>
                </c:pt>
              </c:strCache>
            </c:strRef>
          </c:tx>
          <c:cat>
            <c:numRef>
              <c:f>'fig. 15'!$B$3:$H$3</c:f>
              <c:numCache>
                <c:formatCode>General</c:formatCode>
                <c:ptCount val="7"/>
                <c:pt idx="0">
                  <c:v>2006</c:v>
                </c:pt>
                <c:pt idx="1">
                  <c:v>2007</c:v>
                </c:pt>
                <c:pt idx="2">
                  <c:v>2008</c:v>
                </c:pt>
                <c:pt idx="3">
                  <c:v>2009</c:v>
                </c:pt>
                <c:pt idx="4">
                  <c:v>2010</c:v>
                </c:pt>
                <c:pt idx="5">
                  <c:v>2011</c:v>
                </c:pt>
                <c:pt idx="6">
                  <c:v>2012</c:v>
                </c:pt>
              </c:numCache>
            </c:numRef>
          </c:cat>
          <c:val>
            <c:numRef>
              <c:f>'fig. 15'!$B$9:$H$9</c:f>
              <c:numCache>
                <c:formatCode>0</c:formatCode>
                <c:ptCount val="7"/>
                <c:pt idx="0">
                  <c:v>6.0856310000000002</c:v>
                </c:pt>
                <c:pt idx="1">
                  <c:v>6.2926929999999999</c:v>
                </c:pt>
                <c:pt idx="2">
                  <c:v>5.4607770000000002</c:v>
                </c:pt>
                <c:pt idx="3">
                  <c:v>2.5517799999999999</c:v>
                </c:pt>
                <c:pt idx="4">
                  <c:v>14.34117</c:v>
                </c:pt>
                <c:pt idx="5">
                  <c:v>14.733969999999999</c:v>
                </c:pt>
                <c:pt idx="6">
                  <c:v>3.8274080000000001</c:v>
                </c:pt>
              </c:numCache>
            </c:numRef>
          </c:val>
        </c:ser>
        <c:ser>
          <c:idx val="6"/>
          <c:order val="6"/>
          <c:tx>
            <c:strRef>
              <c:f>'fig. 15'!$A$10</c:f>
              <c:strCache>
                <c:ptCount val="1"/>
                <c:pt idx="0">
                  <c:v>Non-transfer</c:v>
                </c:pt>
              </c:strCache>
            </c:strRef>
          </c:tx>
          <c:cat>
            <c:numRef>
              <c:f>'fig. 15'!$B$3:$H$3</c:f>
              <c:numCache>
                <c:formatCode>General</c:formatCode>
                <c:ptCount val="7"/>
                <c:pt idx="0">
                  <c:v>2006</c:v>
                </c:pt>
                <c:pt idx="1">
                  <c:v>2007</c:v>
                </c:pt>
                <c:pt idx="2">
                  <c:v>2008</c:v>
                </c:pt>
                <c:pt idx="3">
                  <c:v>2009</c:v>
                </c:pt>
                <c:pt idx="4">
                  <c:v>2010</c:v>
                </c:pt>
                <c:pt idx="5">
                  <c:v>2011</c:v>
                </c:pt>
                <c:pt idx="6">
                  <c:v>2012</c:v>
                </c:pt>
              </c:numCache>
            </c:numRef>
          </c:cat>
          <c:val>
            <c:numRef>
              <c:f>'fig. 15'!$B$10:$H$10</c:f>
              <c:numCache>
                <c:formatCode>0</c:formatCode>
                <c:ptCount val="7"/>
                <c:pt idx="0">
                  <c:v>14.673968</c:v>
                </c:pt>
                <c:pt idx="1">
                  <c:v>72.099000000000004</c:v>
                </c:pt>
                <c:pt idx="2">
                  <c:v>24.338068</c:v>
                </c:pt>
                <c:pt idx="3">
                  <c:v>25.024550999999999</c:v>
                </c:pt>
                <c:pt idx="4">
                  <c:v>387.03493200000003</c:v>
                </c:pt>
                <c:pt idx="5">
                  <c:v>180.087491</c:v>
                </c:pt>
                <c:pt idx="6">
                  <c:v>190.889847</c:v>
                </c:pt>
              </c:numCache>
            </c:numRef>
          </c:val>
        </c:ser>
        <c:overlap val="100"/>
        <c:axId val="91203456"/>
        <c:axId val="91204992"/>
      </c:barChart>
      <c:catAx>
        <c:axId val="91203456"/>
        <c:scaling>
          <c:orientation val="minMax"/>
        </c:scaling>
        <c:axPos val="b"/>
        <c:numFmt formatCode="General" sourceLinked="1"/>
        <c:tickLblPos val="nextTo"/>
        <c:crossAx val="91204992"/>
        <c:crosses val="autoZero"/>
        <c:auto val="1"/>
        <c:lblAlgn val="ctr"/>
        <c:lblOffset val="100"/>
      </c:catAx>
      <c:valAx>
        <c:axId val="91204992"/>
        <c:scaling>
          <c:orientation val="minMax"/>
        </c:scaling>
        <c:axPos val="l"/>
        <c:majorGridlines/>
        <c:title>
          <c:tx>
            <c:rich>
              <a:bodyPr rot="-5400000" vert="horz"/>
              <a:lstStyle/>
              <a:p>
                <a:pPr>
                  <a:defRPr/>
                </a:pPr>
                <a:r>
                  <a:rPr lang="en-US"/>
                  <a:t>US$ millions (constant 2012 prices)</a:t>
                </a:r>
              </a:p>
            </c:rich>
          </c:tx>
          <c:layout/>
        </c:title>
        <c:numFmt formatCode="0" sourceLinked="1"/>
        <c:tickLblPos val="nextTo"/>
        <c:crossAx val="91203456"/>
        <c:crosses val="autoZero"/>
        <c:crossBetween val="between"/>
      </c:valAx>
    </c:plotArea>
    <c:legend>
      <c:legendPos val="r"/>
      <c:layout/>
    </c:legend>
    <c:plotVisOnly val="1"/>
  </c:chart>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stacked"/>
        <c:ser>
          <c:idx val="0"/>
          <c:order val="0"/>
          <c:tx>
            <c:strRef>
              <c:f>fig.16!$A$5</c:f>
              <c:strCache>
                <c:ptCount val="1"/>
                <c:pt idx="0">
                  <c:v>Afghanistan Reconstruction Trust Fund (World Bank)</c:v>
                </c:pt>
              </c:strCache>
            </c:strRef>
          </c:tx>
          <c:cat>
            <c:numRef>
              <c:f>fig.16!$B$4:$M$4</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fig.16!$B$5:$M$5</c:f>
              <c:numCache>
                <c:formatCode>General</c:formatCode>
                <c:ptCount val="12"/>
                <c:pt idx="0">
                  <c:v>185</c:v>
                </c:pt>
                <c:pt idx="1">
                  <c:v>286</c:v>
                </c:pt>
                <c:pt idx="2">
                  <c:v>380</c:v>
                </c:pt>
                <c:pt idx="3">
                  <c:v>404</c:v>
                </c:pt>
                <c:pt idx="4">
                  <c:v>454</c:v>
                </c:pt>
                <c:pt idx="5">
                  <c:v>635</c:v>
                </c:pt>
                <c:pt idx="6">
                  <c:v>627</c:v>
                </c:pt>
                <c:pt idx="7">
                  <c:v>657</c:v>
                </c:pt>
                <c:pt idx="8">
                  <c:v>530</c:v>
                </c:pt>
                <c:pt idx="9">
                  <c:v>934</c:v>
                </c:pt>
                <c:pt idx="10" formatCode="#,##0">
                  <c:v>942.2</c:v>
                </c:pt>
                <c:pt idx="11" formatCode="#,##0">
                  <c:v>916.7</c:v>
                </c:pt>
              </c:numCache>
            </c:numRef>
          </c:val>
        </c:ser>
        <c:ser>
          <c:idx val="1"/>
          <c:order val="1"/>
          <c:tx>
            <c:strRef>
              <c:f>fig.16!$A$6</c:f>
              <c:strCache>
                <c:ptCount val="1"/>
                <c:pt idx="0">
                  <c:v>Law and Order Trust Fund (UNDP)</c:v>
                </c:pt>
              </c:strCache>
            </c:strRef>
          </c:tx>
          <c:cat>
            <c:numRef>
              <c:f>fig.16!$B$4:$M$4</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fig.16!$B$6:$M$6</c:f>
              <c:numCache>
                <c:formatCode>General</c:formatCode>
                <c:ptCount val="12"/>
                <c:pt idx="0">
                  <c:v>6</c:v>
                </c:pt>
                <c:pt idx="1">
                  <c:v>45</c:v>
                </c:pt>
                <c:pt idx="2">
                  <c:v>65</c:v>
                </c:pt>
                <c:pt idx="3">
                  <c:v>81</c:v>
                </c:pt>
                <c:pt idx="4">
                  <c:v>107</c:v>
                </c:pt>
                <c:pt idx="5">
                  <c:v>136</c:v>
                </c:pt>
                <c:pt idx="6">
                  <c:v>203</c:v>
                </c:pt>
                <c:pt idx="7">
                  <c:v>448</c:v>
                </c:pt>
                <c:pt idx="8" formatCode="0">
                  <c:v>538.68299999999999</c:v>
                </c:pt>
                <c:pt idx="9" formatCode="0">
                  <c:v>596.82061399999998</c:v>
                </c:pt>
                <c:pt idx="10" formatCode="0">
                  <c:v>493.40378800000002</c:v>
                </c:pt>
                <c:pt idx="11" formatCode="0">
                  <c:v>524.00312999999994</c:v>
                </c:pt>
              </c:numCache>
            </c:numRef>
          </c:val>
        </c:ser>
        <c:ser>
          <c:idx val="3"/>
          <c:order val="2"/>
          <c:tx>
            <c:strRef>
              <c:f>fig.16!$A$7</c:f>
              <c:strCache>
                <c:ptCount val="1"/>
                <c:pt idx="0">
                  <c:v>Peace and Reintegration Trust Fund (UNDP)</c:v>
                </c:pt>
              </c:strCache>
            </c:strRef>
          </c:tx>
          <c:cat>
            <c:numRef>
              <c:f>fig.16!$B$4:$M$4</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fig.16!$B$7:$M$7</c:f>
              <c:numCache>
                <c:formatCode>General</c:formatCode>
                <c:ptCount val="12"/>
                <c:pt idx="8" formatCode="_-* #,##0_-;\-* #,##0_-;_-* &quot;-&quot;??_-;_-@_-">
                  <c:v>65.536692000000002</c:v>
                </c:pt>
                <c:pt idx="9" formatCode="_-* #,##0_-;\-* #,##0_-;_-* &quot;-&quot;??_-;_-@_-">
                  <c:v>13.575576</c:v>
                </c:pt>
                <c:pt idx="10" formatCode="_-* #,##0_-;\-* #,##0_-;_-* &quot;-&quot;??_-;_-@_-">
                  <c:v>20.089027000000002</c:v>
                </c:pt>
                <c:pt idx="11" formatCode="_-* #,##0_-;\-* #,##0_-;_-* &quot;-&quot;??_-;_-@_-">
                  <c:v>2.5698129999999999</c:v>
                </c:pt>
              </c:numCache>
            </c:numRef>
          </c:val>
        </c:ser>
        <c:ser>
          <c:idx val="4"/>
          <c:order val="3"/>
          <c:tx>
            <c:strRef>
              <c:f>fig.16!$A$8</c:f>
              <c:strCache>
                <c:ptCount val="1"/>
                <c:pt idx="0">
                  <c:v>Afghanistan Infrastructure Trust Fund (ADB)</c:v>
                </c:pt>
              </c:strCache>
            </c:strRef>
          </c:tx>
          <c:cat>
            <c:numRef>
              <c:f>fig.16!$B$4:$M$4</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fig.16!$B$8:$M$8</c:f>
              <c:numCache>
                <c:formatCode>General</c:formatCode>
                <c:ptCount val="12"/>
                <c:pt idx="9" formatCode="0">
                  <c:v>57.832068535883344</c:v>
                </c:pt>
                <c:pt idx="10" formatCode="0">
                  <c:v>90.055519390045674</c:v>
                </c:pt>
                <c:pt idx="11" formatCode="0">
                  <c:v>108.11958178806118</c:v>
                </c:pt>
              </c:numCache>
            </c:numRef>
          </c:val>
        </c:ser>
        <c:overlap val="100"/>
        <c:axId val="91518848"/>
        <c:axId val="91520384"/>
      </c:barChart>
      <c:catAx>
        <c:axId val="91518848"/>
        <c:scaling>
          <c:orientation val="minMax"/>
        </c:scaling>
        <c:axPos val="b"/>
        <c:numFmt formatCode="General" sourceLinked="1"/>
        <c:tickLblPos val="nextTo"/>
        <c:crossAx val="91520384"/>
        <c:crosses val="autoZero"/>
        <c:auto val="1"/>
        <c:lblAlgn val="ctr"/>
        <c:lblOffset val="100"/>
      </c:catAx>
      <c:valAx>
        <c:axId val="91520384"/>
        <c:scaling>
          <c:orientation val="minMax"/>
        </c:scaling>
        <c:axPos val="l"/>
        <c:majorGridlines/>
        <c:title>
          <c:tx>
            <c:rich>
              <a:bodyPr rot="-5400000" vert="horz"/>
              <a:lstStyle/>
              <a:p>
                <a:pPr>
                  <a:defRPr/>
                </a:pPr>
                <a:r>
                  <a:rPr lang="en-US"/>
                  <a:t>US$ millions</a:t>
                </a:r>
              </a:p>
            </c:rich>
          </c:tx>
          <c:layout/>
        </c:title>
        <c:numFmt formatCode="#,##0" sourceLinked="0"/>
        <c:tickLblPos val="nextTo"/>
        <c:crossAx val="91518848"/>
        <c:crosses val="autoZero"/>
        <c:crossBetween val="between"/>
      </c:valAx>
    </c:plotArea>
    <c:legend>
      <c:legendPos val="r"/>
      <c:layout/>
    </c:legend>
    <c:plotVisOnly val="1"/>
    <c:dispBlanksAs val="gap"/>
  </c:chart>
  <c:printSettings>
    <c:headerFooter/>
    <c:pageMargins b="0.75000000000000233" l="0.70000000000000062" r="0.70000000000000062" t="0.75000000000000233"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GB"/>
  <c:chart>
    <c:plotArea>
      <c:layout/>
      <c:areaChart>
        <c:grouping val="stacked"/>
        <c:ser>
          <c:idx val="0"/>
          <c:order val="0"/>
          <c:tx>
            <c:strRef>
              <c:f>'fig 17'!$A$5</c:f>
              <c:strCache>
                <c:ptCount val="1"/>
                <c:pt idx="0">
                  <c:v>Australia</c:v>
                </c:pt>
              </c:strCache>
            </c:strRef>
          </c:tx>
          <c:cat>
            <c:strRef>
              <c:f>'fig 17'!$B$4:$G$4</c:f>
              <c:strCache>
                <c:ptCount val="6"/>
                <c:pt idx="0">
                  <c:v>2008</c:v>
                </c:pt>
                <c:pt idx="1">
                  <c:v>2009</c:v>
                </c:pt>
                <c:pt idx="2">
                  <c:v>2010</c:v>
                </c:pt>
                <c:pt idx="3">
                  <c:v>2011</c:v>
                </c:pt>
                <c:pt idx="4">
                  <c:v>2012</c:v>
                </c:pt>
                <c:pt idx="5">
                  <c:v>2013*</c:v>
                </c:pt>
              </c:strCache>
            </c:strRef>
          </c:cat>
          <c:val>
            <c:numRef>
              <c:f>'fig 17'!$B$5:$G$5</c:f>
              <c:numCache>
                <c:formatCode>0.0</c:formatCode>
                <c:ptCount val="6"/>
                <c:pt idx="0">
                  <c:v>0.51900000000000002</c:v>
                </c:pt>
                <c:pt idx="1">
                  <c:v>0.96199999999999997</c:v>
                </c:pt>
                <c:pt idx="2">
                  <c:v>1.0329999999999999</c:v>
                </c:pt>
                <c:pt idx="3">
                  <c:v>1.2609999999999999</c:v>
                </c:pt>
                <c:pt idx="4">
                  <c:v>1.232</c:v>
                </c:pt>
                <c:pt idx="5">
                  <c:v>1.1610530164533821</c:v>
                </c:pt>
              </c:numCache>
            </c:numRef>
          </c:val>
        </c:ser>
        <c:ser>
          <c:idx val="1"/>
          <c:order val="1"/>
          <c:tx>
            <c:strRef>
              <c:f>'fig 17'!$A$6</c:f>
              <c:strCache>
                <c:ptCount val="1"/>
                <c:pt idx="0">
                  <c:v>Canada</c:v>
                </c:pt>
              </c:strCache>
            </c:strRef>
          </c:tx>
          <c:cat>
            <c:strRef>
              <c:f>'fig 17'!$B$4:$G$4</c:f>
              <c:strCache>
                <c:ptCount val="6"/>
                <c:pt idx="0">
                  <c:v>2008</c:v>
                </c:pt>
                <c:pt idx="1">
                  <c:v>2009</c:v>
                </c:pt>
                <c:pt idx="2">
                  <c:v>2010</c:v>
                </c:pt>
                <c:pt idx="3">
                  <c:v>2011</c:v>
                </c:pt>
                <c:pt idx="4">
                  <c:v>2012</c:v>
                </c:pt>
                <c:pt idx="5">
                  <c:v>2013*</c:v>
                </c:pt>
              </c:strCache>
            </c:strRef>
          </c:cat>
          <c:val>
            <c:numRef>
              <c:f>'fig 17'!$B$6:$G$6</c:f>
              <c:numCache>
                <c:formatCode>0.0</c:formatCode>
                <c:ptCount val="6"/>
                <c:pt idx="0">
                  <c:v>1.177</c:v>
                </c:pt>
                <c:pt idx="1">
                  <c:v>1.304</c:v>
                </c:pt>
                <c:pt idx="2">
                  <c:v>1.2689999999999999</c:v>
                </c:pt>
                <c:pt idx="3">
                  <c:v>0.81100000000000005</c:v>
                </c:pt>
                <c:pt idx="4">
                  <c:v>0.41399999999999998</c:v>
                </c:pt>
                <c:pt idx="5">
                  <c:v>0.41399999999999998</c:v>
                </c:pt>
              </c:numCache>
            </c:numRef>
          </c:val>
        </c:ser>
        <c:ser>
          <c:idx val="2"/>
          <c:order val="2"/>
          <c:tx>
            <c:strRef>
              <c:f>'fig 17'!$A$7</c:f>
              <c:strCache>
                <c:ptCount val="1"/>
                <c:pt idx="0">
                  <c:v>France</c:v>
                </c:pt>
              </c:strCache>
            </c:strRef>
          </c:tx>
          <c:cat>
            <c:strRef>
              <c:f>'fig 17'!$B$4:$G$4</c:f>
              <c:strCache>
                <c:ptCount val="6"/>
                <c:pt idx="0">
                  <c:v>2008</c:v>
                </c:pt>
                <c:pt idx="1">
                  <c:v>2009</c:v>
                </c:pt>
                <c:pt idx="2">
                  <c:v>2010</c:v>
                </c:pt>
                <c:pt idx="3">
                  <c:v>2011</c:v>
                </c:pt>
                <c:pt idx="4">
                  <c:v>2012</c:v>
                </c:pt>
                <c:pt idx="5">
                  <c:v>2013*</c:v>
                </c:pt>
              </c:strCache>
            </c:strRef>
          </c:cat>
          <c:val>
            <c:numRef>
              <c:f>'fig 17'!$B$7:$G$7</c:f>
              <c:numCache>
                <c:formatCode>0.0</c:formatCode>
                <c:ptCount val="6"/>
                <c:pt idx="0">
                  <c:v>0.42799999999999999</c:v>
                </c:pt>
                <c:pt idx="1">
                  <c:v>0.53800000000000003</c:v>
                </c:pt>
                <c:pt idx="2">
                  <c:v>0.63900000000000001</c:v>
                </c:pt>
                <c:pt idx="3">
                  <c:v>0.72099999999999997</c:v>
                </c:pt>
                <c:pt idx="4">
                  <c:v>0.63200000000000001</c:v>
                </c:pt>
                <c:pt idx="5">
                  <c:v>0.30959852670349908</c:v>
                </c:pt>
              </c:numCache>
            </c:numRef>
          </c:val>
        </c:ser>
        <c:ser>
          <c:idx val="3"/>
          <c:order val="3"/>
          <c:tx>
            <c:strRef>
              <c:f>'fig 17'!$A$8</c:f>
              <c:strCache>
                <c:ptCount val="1"/>
                <c:pt idx="0">
                  <c:v>Germany</c:v>
                </c:pt>
              </c:strCache>
            </c:strRef>
          </c:tx>
          <c:cat>
            <c:strRef>
              <c:f>'fig 17'!$B$4:$G$4</c:f>
              <c:strCache>
                <c:ptCount val="6"/>
                <c:pt idx="0">
                  <c:v>2008</c:v>
                </c:pt>
                <c:pt idx="1">
                  <c:v>2009</c:v>
                </c:pt>
                <c:pt idx="2">
                  <c:v>2010</c:v>
                </c:pt>
                <c:pt idx="3">
                  <c:v>2011</c:v>
                </c:pt>
                <c:pt idx="4">
                  <c:v>2012</c:v>
                </c:pt>
                <c:pt idx="5">
                  <c:v>2013*</c:v>
                </c:pt>
              </c:strCache>
            </c:strRef>
          </c:cat>
          <c:val>
            <c:numRef>
              <c:f>'fig 17'!$B$8:$G$8</c:f>
              <c:numCache>
                <c:formatCode>0.0</c:formatCode>
                <c:ptCount val="6"/>
                <c:pt idx="0">
                  <c:v>0.68500000000000005</c:v>
                </c:pt>
                <c:pt idx="1">
                  <c:v>0.84299999999999997</c:v>
                </c:pt>
                <c:pt idx="2">
                  <c:v>1.339</c:v>
                </c:pt>
                <c:pt idx="3">
                  <c:v>1.4259999999999999</c:v>
                </c:pt>
                <c:pt idx="4">
                  <c:v>1.3520000000000001</c:v>
                </c:pt>
                <c:pt idx="5">
                  <c:v>1.3776748494673463</c:v>
                </c:pt>
              </c:numCache>
            </c:numRef>
          </c:val>
        </c:ser>
        <c:ser>
          <c:idx val="4"/>
          <c:order val="4"/>
          <c:tx>
            <c:strRef>
              <c:f>'fig 17'!$A$9</c:f>
              <c:strCache>
                <c:ptCount val="1"/>
                <c:pt idx="0">
                  <c:v>UK</c:v>
                </c:pt>
              </c:strCache>
            </c:strRef>
          </c:tx>
          <c:cat>
            <c:strRef>
              <c:f>'fig 17'!$B$4:$G$4</c:f>
              <c:strCache>
                <c:ptCount val="6"/>
                <c:pt idx="0">
                  <c:v>2008</c:v>
                </c:pt>
                <c:pt idx="1">
                  <c:v>2009</c:v>
                </c:pt>
                <c:pt idx="2">
                  <c:v>2010</c:v>
                </c:pt>
                <c:pt idx="3">
                  <c:v>2011</c:v>
                </c:pt>
                <c:pt idx="4">
                  <c:v>2012</c:v>
                </c:pt>
                <c:pt idx="5">
                  <c:v>2013*</c:v>
                </c:pt>
              </c:strCache>
            </c:strRef>
          </c:cat>
          <c:val>
            <c:numRef>
              <c:f>'fig 17'!$B$9:$G$9</c:f>
              <c:numCache>
                <c:formatCode>0.0</c:formatCode>
                <c:ptCount val="6"/>
                <c:pt idx="0">
                  <c:v>4.8220000000000001</c:v>
                </c:pt>
                <c:pt idx="1">
                  <c:v>5.952</c:v>
                </c:pt>
                <c:pt idx="2">
                  <c:v>5.8380000000000001</c:v>
                </c:pt>
                <c:pt idx="3">
                  <c:v>5.5419999999999998</c:v>
                </c:pt>
                <c:pt idx="4">
                  <c:v>5.8639999999999999</c:v>
                </c:pt>
                <c:pt idx="5">
                  <c:v>4.7529263157894732</c:v>
                </c:pt>
              </c:numCache>
            </c:numRef>
          </c:val>
        </c:ser>
        <c:ser>
          <c:idx val="5"/>
          <c:order val="5"/>
          <c:tx>
            <c:strRef>
              <c:f>'fig 17'!$A$10</c:f>
              <c:strCache>
                <c:ptCount val="1"/>
                <c:pt idx="0">
                  <c:v>US</c:v>
                </c:pt>
              </c:strCache>
            </c:strRef>
          </c:tx>
          <c:cat>
            <c:strRef>
              <c:f>'fig 17'!$B$4:$G$4</c:f>
              <c:strCache>
                <c:ptCount val="6"/>
                <c:pt idx="0">
                  <c:v>2008</c:v>
                </c:pt>
                <c:pt idx="1">
                  <c:v>2009</c:v>
                </c:pt>
                <c:pt idx="2">
                  <c:v>2010</c:v>
                </c:pt>
                <c:pt idx="3">
                  <c:v>2011</c:v>
                </c:pt>
                <c:pt idx="4">
                  <c:v>2012</c:v>
                </c:pt>
                <c:pt idx="5">
                  <c:v>2013*</c:v>
                </c:pt>
              </c:strCache>
            </c:strRef>
          </c:cat>
          <c:val>
            <c:numRef>
              <c:f>'fig 17'!$B$10:$G$10</c:f>
              <c:numCache>
                <c:formatCode>0.0</c:formatCode>
                <c:ptCount val="6"/>
                <c:pt idx="0">
                  <c:v>39</c:v>
                </c:pt>
                <c:pt idx="1">
                  <c:v>52</c:v>
                </c:pt>
                <c:pt idx="2">
                  <c:v>100</c:v>
                </c:pt>
                <c:pt idx="3">
                  <c:v>113</c:v>
                </c:pt>
                <c:pt idx="4">
                  <c:v>106.1</c:v>
                </c:pt>
                <c:pt idx="5">
                  <c:v>85</c:v>
                </c:pt>
              </c:numCache>
            </c:numRef>
          </c:val>
        </c:ser>
        <c:ser>
          <c:idx val="6"/>
          <c:order val="6"/>
          <c:tx>
            <c:strRef>
              <c:f>'fig 17'!$A$11</c:f>
              <c:strCache>
                <c:ptCount val="1"/>
                <c:pt idx="0">
                  <c:v>Others</c:v>
                </c:pt>
              </c:strCache>
            </c:strRef>
          </c:tx>
          <c:spPr>
            <a:ln w="25400">
              <a:noFill/>
            </a:ln>
          </c:spPr>
          <c:cat>
            <c:strRef>
              <c:f>'fig 17'!$B$4:$G$4</c:f>
              <c:strCache>
                <c:ptCount val="6"/>
                <c:pt idx="0">
                  <c:v>2008</c:v>
                </c:pt>
                <c:pt idx="1">
                  <c:v>2009</c:v>
                </c:pt>
                <c:pt idx="2">
                  <c:v>2010</c:v>
                </c:pt>
                <c:pt idx="3">
                  <c:v>2011</c:v>
                </c:pt>
                <c:pt idx="4">
                  <c:v>2012</c:v>
                </c:pt>
                <c:pt idx="5">
                  <c:v>2013*</c:v>
                </c:pt>
              </c:strCache>
            </c:strRef>
          </c:cat>
          <c:val>
            <c:numRef>
              <c:f>'fig 17'!$B$11:$G$11</c:f>
              <c:numCache>
                <c:formatCode>0.0</c:formatCode>
                <c:ptCount val="6"/>
                <c:pt idx="0">
                  <c:v>4.04</c:v>
                </c:pt>
                <c:pt idx="1">
                  <c:v>5.0370000000000008</c:v>
                </c:pt>
                <c:pt idx="2">
                  <c:v>5.8010000000000002</c:v>
                </c:pt>
                <c:pt idx="3">
                  <c:v>5.9399999999999995</c:v>
                </c:pt>
                <c:pt idx="4">
                  <c:v>4.7190000000000003</c:v>
                </c:pt>
                <c:pt idx="5">
                  <c:v>3.5137668065167524</c:v>
                </c:pt>
              </c:numCache>
            </c:numRef>
          </c:val>
        </c:ser>
        <c:ser>
          <c:idx val="7"/>
          <c:order val="7"/>
          <c:tx>
            <c:strRef>
              <c:f>'fig 17'!$A$12</c:f>
              <c:strCache>
                <c:ptCount val="1"/>
                <c:pt idx="0">
                  <c:v>ISAF commmon costs</c:v>
                </c:pt>
              </c:strCache>
            </c:strRef>
          </c:tx>
          <c:spPr>
            <a:ln w="25400">
              <a:noFill/>
            </a:ln>
          </c:spPr>
          <c:cat>
            <c:strRef>
              <c:f>'fig 17'!$B$4:$G$4</c:f>
              <c:strCache>
                <c:ptCount val="6"/>
                <c:pt idx="0">
                  <c:v>2008</c:v>
                </c:pt>
                <c:pt idx="1">
                  <c:v>2009</c:v>
                </c:pt>
                <c:pt idx="2">
                  <c:v>2010</c:v>
                </c:pt>
                <c:pt idx="3">
                  <c:v>2011</c:v>
                </c:pt>
                <c:pt idx="4">
                  <c:v>2012</c:v>
                </c:pt>
                <c:pt idx="5">
                  <c:v>2013*</c:v>
                </c:pt>
              </c:strCache>
            </c:strRef>
          </c:cat>
          <c:val>
            <c:numRef>
              <c:f>'fig 17'!$B$12:$G$12</c:f>
            </c:numRef>
          </c:val>
        </c:ser>
        <c:axId val="91708416"/>
        <c:axId val="91722496"/>
      </c:areaChart>
      <c:lineChart>
        <c:grouping val="standard"/>
        <c:ser>
          <c:idx val="8"/>
          <c:order val="8"/>
          <c:tx>
            <c:strRef>
              <c:f>'fig 17'!$A$13</c:f>
              <c:strCache>
                <c:ptCount val="1"/>
                <c:pt idx="0">
                  <c:v>Total</c:v>
                </c:pt>
              </c:strCache>
            </c:strRef>
          </c:tx>
          <c:marker>
            <c:symbol val="none"/>
          </c:marker>
          <c:dLbls>
            <c:spPr>
              <a:noFill/>
              <a:ln>
                <a:noFill/>
              </a:ln>
              <a:effectLst/>
            </c:spPr>
            <c:dLblPos val="t"/>
            <c:showVal val="1"/>
            <c:extLst>
              <c:ext xmlns:c15="http://schemas.microsoft.com/office/drawing/2012/chart" uri="{CE6537A1-D6FC-4f65-9D91-7224C49458BB}">
                <c15:layout/>
                <c15:showLeaderLines val="0"/>
              </c:ext>
            </c:extLst>
          </c:dLbls>
          <c:cat>
            <c:strRef>
              <c:f>'fig 17'!$B$4:$G$4</c:f>
              <c:strCache>
                <c:ptCount val="6"/>
                <c:pt idx="0">
                  <c:v>2008</c:v>
                </c:pt>
                <c:pt idx="1">
                  <c:v>2009</c:v>
                </c:pt>
                <c:pt idx="2">
                  <c:v>2010</c:v>
                </c:pt>
                <c:pt idx="3">
                  <c:v>2011</c:v>
                </c:pt>
                <c:pt idx="4">
                  <c:v>2012</c:v>
                </c:pt>
                <c:pt idx="5">
                  <c:v>2013*</c:v>
                </c:pt>
              </c:strCache>
            </c:strRef>
          </c:cat>
          <c:val>
            <c:numRef>
              <c:f>'fig 17'!$B$13:$G$13</c:f>
              <c:numCache>
                <c:formatCode>_-* #,##0_-;\-* #,##0_-;_-* "-"??_-;_-@_-</c:formatCode>
                <c:ptCount val="6"/>
                <c:pt idx="0">
                  <c:v>51.064</c:v>
                </c:pt>
                <c:pt idx="1">
                  <c:v>67.052000000000007</c:v>
                </c:pt>
                <c:pt idx="2">
                  <c:v>116.37899999999999</c:v>
                </c:pt>
                <c:pt idx="3">
                  <c:v>129.322</c:v>
                </c:pt>
                <c:pt idx="4">
                  <c:v>120.91399999999999</c:v>
                </c:pt>
                <c:pt idx="5">
                  <c:v>97.04278632144721</c:v>
                </c:pt>
              </c:numCache>
            </c:numRef>
          </c:val>
        </c:ser>
        <c:marker val="1"/>
        <c:axId val="91708416"/>
        <c:axId val="91722496"/>
      </c:lineChart>
      <c:catAx>
        <c:axId val="91708416"/>
        <c:scaling>
          <c:orientation val="minMax"/>
        </c:scaling>
        <c:axPos val="b"/>
        <c:numFmt formatCode="General" sourceLinked="0"/>
        <c:tickLblPos val="nextTo"/>
        <c:crossAx val="91722496"/>
        <c:crosses val="autoZero"/>
        <c:auto val="1"/>
        <c:lblAlgn val="ctr"/>
        <c:lblOffset val="100"/>
      </c:catAx>
      <c:valAx>
        <c:axId val="91722496"/>
        <c:scaling>
          <c:orientation val="minMax"/>
        </c:scaling>
        <c:axPos val="l"/>
        <c:majorGridlines/>
        <c:title>
          <c:tx>
            <c:rich>
              <a:bodyPr rot="-5400000" vert="horz"/>
              <a:lstStyle/>
              <a:p>
                <a:pPr>
                  <a:defRPr/>
                </a:pPr>
                <a:r>
                  <a:rPr lang="en-US"/>
                  <a:t>US$ billions</a:t>
                </a:r>
              </a:p>
            </c:rich>
          </c:tx>
          <c:layout/>
        </c:title>
        <c:numFmt formatCode="0" sourceLinked="0"/>
        <c:tickLblPos val="nextTo"/>
        <c:crossAx val="91708416"/>
        <c:crosses val="autoZero"/>
        <c:crossBetween val="between"/>
      </c:valAx>
    </c:plotArea>
    <c:legend>
      <c:legendPos val="r"/>
      <c:layout/>
    </c:legend>
    <c:plotVisOnly val="1"/>
    <c:dispBlanksAs val="zero"/>
  </c:chart>
  <c:printSettings>
    <c:headerFooter/>
    <c:pageMargins b="0.75000000000000233" l="0.70000000000000062" r="0.70000000000000062" t="0.75000000000000233"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GB"/>
  <c:chart>
    <c:autoTitleDeleted val="1"/>
    <c:plotArea>
      <c:layout/>
      <c:lineChart>
        <c:grouping val="standard"/>
        <c:ser>
          <c:idx val="0"/>
          <c:order val="0"/>
          <c:tx>
            <c:strRef>
              <c:f>fig.18!$A$5</c:f>
              <c:strCache>
                <c:ptCount val="1"/>
                <c:pt idx="0">
                  <c:v>ISAF (excluding national support elements)</c:v>
                </c:pt>
              </c:strCache>
            </c:strRef>
          </c:tx>
          <c:dLbls>
            <c:spPr>
              <a:noFill/>
              <a:ln>
                <a:noFill/>
              </a:ln>
              <a:effectLst/>
            </c:spPr>
            <c:dLblPos val="t"/>
            <c:showVal val="1"/>
            <c:extLst>
              <c:ext xmlns:c15="http://schemas.microsoft.com/office/drawing/2012/chart" uri="{CE6537A1-D6FC-4f65-9D91-7224C49458BB}">
                <c15:layout/>
                <c15:showLeaderLines val="0"/>
              </c:ext>
            </c:extLst>
          </c:dLbls>
          <c:cat>
            <c:numRef>
              <c:f>fig.18!$B$4:$P$4</c:f>
              <c:numCache>
                <c:formatCode>mmm\-yy</c:formatCode>
                <c:ptCount val="15"/>
                <c:pt idx="0">
                  <c:v>39083</c:v>
                </c:pt>
                <c:pt idx="1">
                  <c:v>39264</c:v>
                </c:pt>
                <c:pt idx="2">
                  <c:v>39479</c:v>
                </c:pt>
                <c:pt idx="3">
                  <c:v>39600</c:v>
                </c:pt>
                <c:pt idx="4">
                  <c:v>39692</c:v>
                </c:pt>
                <c:pt idx="5">
                  <c:v>39783</c:v>
                </c:pt>
                <c:pt idx="6">
                  <c:v>39965</c:v>
                </c:pt>
                <c:pt idx="7">
                  <c:v>40148</c:v>
                </c:pt>
                <c:pt idx="8">
                  <c:v>40330</c:v>
                </c:pt>
                <c:pt idx="9">
                  <c:v>40513</c:v>
                </c:pt>
                <c:pt idx="10">
                  <c:v>40695</c:v>
                </c:pt>
                <c:pt idx="11">
                  <c:v>41244</c:v>
                </c:pt>
                <c:pt idx="12">
                  <c:v>41306</c:v>
                </c:pt>
                <c:pt idx="13">
                  <c:v>41487</c:v>
                </c:pt>
                <c:pt idx="14">
                  <c:v>41730</c:v>
                </c:pt>
              </c:numCache>
            </c:numRef>
          </c:cat>
          <c:val>
            <c:numRef>
              <c:f>fig.18!$B$5:$P$5</c:f>
              <c:numCache>
                <c:formatCode>0</c:formatCode>
                <c:ptCount val="15"/>
                <c:pt idx="0" formatCode="#,##0">
                  <c:v>33.25</c:v>
                </c:pt>
                <c:pt idx="1">
                  <c:v>35.5</c:v>
                </c:pt>
                <c:pt idx="2">
                  <c:v>43.25</c:v>
                </c:pt>
                <c:pt idx="3">
                  <c:v>47</c:v>
                </c:pt>
                <c:pt idx="4">
                  <c:v>52.9</c:v>
                </c:pt>
                <c:pt idx="5">
                  <c:v>51</c:v>
                </c:pt>
                <c:pt idx="6">
                  <c:v>58.39</c:v>
                </c:pt>
                <c:pt idx="7">
                  <c:v>67.7</c:v>
                </c:pt>
                <c:pt idx="8">
                  <c:v>119.5</c:v>
                </c:pt>
                <c:pt idx="9">
                  <c:v>130.93</c:v>
                </c:pt>
                <c:pt idx="10">
                  <c:v>132.381</c:v>
                </c:pt>
                <c:pt idx="11">
                  <c:v>102.011</c:v>
                </c:pt>
                <c:pt idx="12">
                  <c:v>100.33</c:v>
                </c:pt>
                <c:pt idx="13">
                  <c:v>87.206999999999994</c:v>
                </c:pt>
                <c:pt idx="14">
                  <c:v>51.177999999999997</c:v>
                </c:pt>
              </c:numCache>
            </c:numRef>
          </c:val>
        </c:ser>
        <c:marker val="1"/>
        <c:axId val="91764224"/>
        <c:axId val="91765760"/>
      </c:lineChart>
      <c:dateAx>
        <c:axId val="91764224"/>
        <c:scaling>
          <c:orientation val="minMax"/>
        </c:scaling>
        <c:axPos val="b"/>
        <c:numFmt formatCode="mmm\-yy" sourceLinked="1"/>
        <c:majorTickMark val="none"/>
        <c:tickLblPos val="nextTo"/>
        <c:crossAx val="91765760"/>
        <c:crosses val="autoZero"/>
        <c:auto val="1"/>
        <c:lblOffset val="100"/>
        <c:baseTimeUnit val="months"/>
      </c:dateAx>
      <c:valAx>
        <c:axId val="91765760"/>
        <c:scaling>
          <c:orientation val="minMax"/>
        </c:scaling>
        <c:axPos val="l"/>
        <c:majorGridlines/>
        <c:title>
          <c:tx>
            <c:rich>
              <a:bodyPr/>
              <a:lstStyle/>
              <a:p>
                <a:pPr>
                  <a:defRPr/>
                </a:pPr>
                <a:r>
                  <a:rPr lang="en-GB"/>
                  <a:t>Troop numbers (thousands)</a:t>
                </a:r>
              </a:p>
            </c:rich>
          </c:tx>
          <c:layout/>
        </c:title>
        <c:numFmt formatCode="#,##0" sourceLinked="1"/>
        <c:majorTickMark val="none"/>
        <c:tickLblPos val="nextTo"/>
        <c:crossAx val="91764224"/>
        <c:crosses val="autoZero"/>
        <c:crossBetween val="between"/>
      </c:valAx>
    </c:plotArea>
    <c:plotVisOnly val="1"/>
    <c:dispBlanksAs val="gap"/>
  </c:chart>
  <c:printSettings>
    <c:headerFooter/>
    <c:pageMargins b="0.75000000000000233" l="0.70000000000000062" r="0.70000000000000062" t="0.75000000000000233"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stacked"/>
        <c:ser>
          <c:idx val="0"/>
          <c:order val="0"/>
          <c:tx>
            <c:strRef>
              <c:f>fig.19!$A$5</c:f>
              <c:strCache>
                <c:ptCount val="1"/>
                <c:pt idx="0">
                  <c:v>Afghanistan Security Forces Fund (US DoD)</c:v>
                </c:pt>
              </c:strCache>
            </c:strRef>
          </c:tx>
          <c:cat>
            <c:strRef>
              <c:f>fig.19!$B$4:$M$4</c:f>
              <c:strCach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strCache>
            </c:strRef>
          </c:cat>
          <c:val>
            <c:numRef>
              <c:f>fig.19!$B$5:$M$5</c:f>
              <c:numCache>
                <c:formatCode>_-* #,##0.00_-;\-* #,##0.00_-;_-* "-"??_-;_-@_-</c:formatCode>
                <c:ptCount val="12"/>
                <c:pt idx="0">
                  <c:v>0</c:v>
                </c:pt>
                <c:pt idx="1">
                  <c:v>0</c:v>
                </c:pt>
                <c:pt idx="2">
                  <c:v>0</c:v>
                </c:pt>
                <c:pt idx="3">
                  <c:v>8.727E-2</c:v>
                </c:pt>
                <c:pt idx="4">
                  <c:v>2.0239799999999999</c:v>
                </c:pt>
                <c:pt idx="5">
                  <c:v>3.9631699999999999</c:v>
                </c:pt>
                <c:pt idx="6">
                  <c:v>6.3934499999999996</c:v>
                </c:pt>
                <c:pt idx="7">
                  <c:v>6.0591999999999997</c:v>
                </c:pt>
                <c:pt idx="8">
                  <c:v>6.7251000000000003</c:v>
                </c:pt>
                <c:pt idx="9">
                  <c:v>10.12359</c:v>
                </c:pt>
                <c:pt idx="10">
                  <c:v>9.2430000000000003</c:v>
                </c:pt>
                <c:pt idx="11">
                  <c:v>4.9459999999999997</c:v>
                </c:pt>
              </c:numCache>
            </c:numRef>
          </c:val>
        </c:ser>
        <c:ser>
          <c:idx val="1"/>
          <c:order val="1"/>
          <c:tx>
            <c:strRef>
              <c:f>fig.19!$A$7</c:f>
              <c:strCache>
                <c:ptCount val="1"/>
                <c:pt idx="0">
                  <c:v>Law and Order Trust Fund Afghanistan (LOTFA)</c:v>
                </c:pt>
              </c:strCache>
            </c:strRef>
          </c:tx>
          <c:cat>
            <c:strRef>
              <c:f>fig.19!$B$4:$M$4</c:f>
              <c:strCach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strCache>
            </c:strRef>
          </c:cat>
          <c:val>
            <c:numRef>
              <c:f>fig.19!$B$7:$M$7</c:f>
              <c:numCache>
                <c:formatCode>_-* #,##0.0_-;\-* #,##0.0_-;_-* "-"??_-;_-@_-</c:formatCode>
                <c:ptCount val="12"/>
                <c:pt idx="0">
                  <c:v>6.0000000000000001E-3</c:v>
                </c:pt>
                <c:pt idx="1">
                  <c:v>4.4999999999999998E-2</c:v>
                </c:pt>
                <c:pt idx="2">
                  <c:v>6.5000000000000002E-2</c:v>
                </c:pt>
                <c:pt idx="3">
                  <c:v>8.1000000000000003E-2</c:v>
                </c:pt>
                <c:pt idx="4">
                  <c:v>0.107</c:v>
                </c:pt>
                <c:pt idx="5">
                  <c:v>0.13600000000000001</c:v>
                </c:pt>
                <c:pt idx="6">
                  <c:v>0.20300000000000001</c:v>
                </c:pt>
                <c:pt idx="7">
                  <c:v>0.44800000000000001</c:v>
                </c:pt>
                <c:pt idx="8">
                  <c:v>0.53868300000000002</c:v>
                </c:pt>
                <c:pt idx="9">
                  <c:v>0.59682061399999997</c:v>
                </c:pt>
                <c:pt idx="10">
                  <c:v>0.49340378800000001</c:v>
                </c:pt>
                <c:pt idx="11">
                  <c:v>0.52400312999999998</c:v>
                </c:pt>
              </c:numCache>
            </c:numRef>
          </c:val>
        </c:ser>
        <c:ser>
          <c:idx val="2"/>
          <c:order val="2"/>
          <c:tx>
            <c:strRef>
              <c:f>fig.19!$A$8</c:f>
              <c:strCache>
                <c:ptCount val="1"/>
                <c:pt idx="0">
                  <c:v>Government of Afghanistan</c:v>
                </c:pt>
              </c:strCache>
            </c:strRef>
          </c:tx>
          <c:cat>
            <c:strRef>
              <c:f>fig.19!$B$4:$M$4</c:f>
              <c:strCach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strCache>
            </c:strRef>
          </c:cat>
          <c:val>
            <c:numRef>
              <c:f>fig.19!$B$8:$M$8</c:f>
              <c:numCache>
                <c:formatCode>_-* #,##0.0_-;\-* #,##0.0_-;_-* "-"??_-;_-@_-</c:formatCode>
                <c:ptCount val="12"/>
                <c:pt idx="1">
                  <c:v>0.19800000000000001</c:v>
                </c:pt>
                <c:pt idx="2">
                  <c:v>0.20300000000000001</c:v>
                </c:pt>
                <c:pt idx="3">
                  <c:v>0.183</c:v>
                </c:pt>
                <c:pt idx="4">
                  <c:v>0.192</c:v>
                </c:pt>
                <c:pt idx="5">
                  <c:v>0.30299999999999999</c:v>
                </c:pt>
                <c:pt idx="6">
                  <c:v>0.25</c:v>
                </c:pt>
                <c:pt idx="7">
                  <c:v>0.29899999999999999</c:v>
                </c:pt>
                <c:pt idx="8">
                  <c:v>0.63100000000000001</c:v>
                </c:pt>
                <c:pt idx="9">
                  <c:v>0.877</c:v>
                </c:pt>
                <c:pt idx="10">
                  <c:v>0.752</c:v>
                </c:pt>
                <c:pt idx="11">
                  <c:v>1.333</c:v>
                </c:pt>
              </c:numCache>
            </c:numRef>
          </c:val>
        </c:ser>
        <c:overlap val="100"/>
        <c:axId val="91644288"/>
        <c:axId val="91645824"/>
      </c:barChart>
      <c:catAx>
        <c:axId val="91644288"/>
        <c:scaling>
          <c:orientation val="minMax"/>
        </c:scaling>
        <c:axPos val="b"/>
        <c:numFmt formatCode="General" sourceLinked="1"/>
        <c:tickLblPos val="nextTo"/>
        <c:crossAx val="91645824"/>
        <c:crosses val="autoZero"/>
        <c:auto val="1"/>
        <c:lblAlgn val="ctr"/>
        <c:lblOffset val="100"/>
      </c:catAx>
      <c:valAx>
        <c:axId val="91645824"/>
        <c:scaling>
          <c:orientation val="minMax"/>
        </c:scaling>
        <c:axPos val="l"/>
        <c:majorGridlines/>
        <c:title>
          <c:tx>
            <c:rich>
              <a:bodyPr rot="-5400000" vert="horz"/>
              <a:lstStyle/>
              <a:p>
                <a:pPr>
                  <a:defRPr/>
                </a:pPr>
                <a:r>
                  <a:rPr lang="en-US"/>
                  <a:t>US$ billions</a:t>
                </a:r>
              </a:p>
            </c:rich>
          </c:tx>
          <c:layout/>
        </c:title>
        <c:numFmt formatCode="0" sourceLinked="0"/>
        <c:tickLblPos val="nextTo"/>
        <c:crossAx val="91644288"/>
        <c:crosses val="autoZero"/>
        <c:crossBetween val="between"/>
      </c:valAx>
    </c:plotArea>
    <c:legend>
      <c:legendPos val="b"/>
      <c:layout/>
    </c:legend>
    <c:plotVisOnly val="1"/>
    <c:dispBlanksAs val="gap"/>
  </c:chart>
  <c:printSettings>
    <c:headerFooter/>
    <c:pageMargins b="0.75000000000000233" l="0.70000000000000062" r="0.70000000000000062" t="0.75000000000000233"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11401138203952745"/>
          <c:y val="5.1400554097404488E-2"/>
          <c:w val="0.59115846012478612"/>
          <c:h val="0.8326195683872849"/>
        </c:manualLayout>
      </c:layout>
      <c:barChart>
        <c:barDir val="col"/>
        <c:grouping val="stacked"/>
        <c:ser>
          <c:idx val="1"/>
          <c:order val="1"/>
          <c:tx>
            <c:strRef>
              <c:f>'fig. 20'!$A$10</c:f>
              <c:strCache>
                <c:ptCount val="1"/>
                <c:pt idx="0">
                  <c:v>GDP (current prices)</c:v>
                </c:pt>
              </c:strCache>
            </c:strRef>
          </c:tx>
          <c:dLbls>
            <c:numFmt formatCode="#,##0.0" sourceLinked="0"/>
            <c:dLblPos val="inEnd"/>
            <c:showVal val="1"/>
          </c:dLbls>
          <c:cat>
            <c:numRef>
              <c:f>'fig. 20'!$B$4:$X$4</c:f>
              <c:numCache>
                <c:formatCode>General</c:formatCode>
                <c:ptCount val="23"/>
                <c:pt idx="0">
                  <c:v>2003</c:v>
                </c:pt>
                <c:pt idx="2">
                  <c:v>2004</c:v>
                </c:pt>
                <c:pt idx="4">
                  <c:v>2005</c:v>
                </c:pt>
                <c:pt idx="6">
                  <c:v>2006</c:v>
                </c:pt>
                <c:pt idx="8">
                  <c:v>2007</c:v>
                </c:pt>
                <c:pt idx="10">
                  <c:v>2008</c:v>
                </c:pt>
                <c:pt idx="12">
                  <c:v>2009</c:v>
                </c:pt>
                <c:pt idx="14">
                  <c:v>2010</c:v>
                </c:pt>
                <c:pt idx="16">
                  <c:v>2011</c:v>
                </c:pt>
                <c:pt idx="18">
                  <c:v>2012</c:v>
                </c:pt>
                <c:pt idx="20">
                  <c:v>2013</c:v>
                </c:pt>
                <c:pt idx="22">
                  <c:v>2014</c:v>
                </c:pt>
              </c:numCache>
            </c:numRef>
          </c:cat>
          <c:val>
            <c:numRef>
              <c:f>'fig. 20'!$B$10:$X$10</c:f>
              <c:numCache>
                <c:formatCode>0.0</c:formatCode>
                <c:ptCount val="23"/>
                <c:pt idx="0" formatCode="#,##0">
                  <c:v>4.585</c:v>
                </c:pt>
                <c:pt idx="2">
                  <c:v>5.9710000000000001</c:v>
                </c:pt>
                <c:pt idx="4">
                  <c:v>6.4829999999999997</c:v>
                </c:pt>
                <c:pt idx="6">
                  <c:v>7.1</c:v>
                </c:pt>
                <c:pt idx="8">
                  <c:v>8.6999999999999993</c:v>
                </c:pt>
                <c:pt idx="10">
                  <c:v>10.5</c:v>
                </c:pt>
                <c:pt idx="12">
                  <c:v>12.5</c:v>
                </c:pt>
                <c:pt idx="14">
                  <c:v>15.9</c:v>
                </c:pt>
                <c:pt idx="16" formatCode="General">
                  <c:v>17.899999999999999</c:v>
                </c:pt>
                <c:pt idx="18" formatCode="General">
                  <c:v>20.3</c:v>
                </c:pt>
                <c:pt idx="20">
                  <c:v>20.7</c:v>
                </c:pt>
                <c:pt idx="22">
                  <c:v>21.7</c:v>
                </c:pt>
              </c:numCache>
            </c:numRef>
          </c:val>
        </c:ser>
        <c:ser>
          <c:idx val="2"/>
          <c:order val="2"/>
          <c:tx>
            <c:strRef>
              <c:f>'fig. 20'!$A$12</c:f>
              <c:strCache>
                <c:ptCount val="1"/>
                <c:pt idx="0">
                  <c:v>Domestic revenues (excluding grants)</c:v>
                </c:pt>
              </c:strCache>
            </c:strRef>
          </c:tx>
          <c:cat>
            <c:numRef>
              <c:f>'fig. 20'!$B$4:$X$4</c:f>
              <c:numCache>
                <c:formatCode>General</c:formatCode>
                <c:ptCount val="23"/>
                <c:pt idx="0">
                  <c:v>2003</c:v>
                </c:pt>
                <c:pt idx="2">
                  <c:v>2004</c:v>
                </c:pt>
                <c:pt idx="4">
                  <c:v>2005</c:v>
                </c:pt>
                <c:pt idx="6">
                  <c:v>2006</c:v>
                </c:pt>
                <c:pt idx="8">
                  <c:v>2007</c:v>
                </c:pt>
                <c:pt idx="10">
                  <c:v>2008</c:v>
                </c:pt>
                <c:pt idx="12">
                  <c:v>2009</c:v>
                </c:pt>
                <c:pt idx="14">
                  <c:v>2010</c:v>
                </c:pt>
                <c:pt idx="16">
                  <c:v>2011</c:v>
                </c:pt>
                <c:pt idx="18">
                  <c:v>2012</c:v>
                </c:pt>
                <c:pt idx="20">
                  <c:v>2013</c:v>
                </c:pt>
                <c:pt idx="22">
                  <c:v>2014</c:v>
                </c:pt>
              </c:numCache>
            </c:numRef>
          </c:cat>
          <c:val>
            <c:numRef>
              <c:f>'fig. 20'!$B$12:$Y$12</c:f>
              <c:numCache>
                <c:formatCode>0.0</c:formatCode>
                <c:ptCount val="24"/>
                <c:pt idx="1">
                  <c:v>0.20632500000000001</c:v>
                </c:pt>
                <c:pt idx="3">
                  <c:v>0.26869500000000002</c:v>
                </c:pt>
                <c:pt idx="5">
                  <c:v>0.414912</c:v>
                </c:pt>
                <c:pt idx="7">
                  <c:v>0.58219999999999994</c:v>
                </c:pt>
                <c:pt idx="9">
                  <c:v>0.71339999999999992</c:v>
                </c:pt>
                <c:pt idx="11">
                  <c:v>0.81899999999999995</c:v>
                </c:pt>
                <c:pt idx="13">
                  <c:v>1.2875000000000001</c:v>
                </c:pt>
                <c:pt idx="15">
                  <c:v>1.7490000000000001</c:v>
                </c:pt>
                <c:pt idx="17">
                  <c:v>1.9689999999999999</c:v>
                </c:pt>
                <c:pt idx="19">
                  <c:v>2.0503</c:v>
                </c:pt>
                <c:pt idx="21">
                  <c:v>1.9664999999999999</c:v>
                </c:pt>
                <c:pt idx="23">
                  <c:v>2.2351000000000001</c:v>
                </c:pt>
              </c:numCache>
            </c:numRef>
          </c:val>
        </c:ser>
        <c:ser>
          <c:idx val="3"/>
          <c:order val="3"/>
          <c:tx>
            <c:strRef>
              <c:f>'fig. 20'!$A$13</c:f>
              <c:strCache>
                <c:ptCount val="1"/>
                <c:pt idx="0">
                  <c:v>Grants (within domestic revenues)</c:v>
                </c:pt>
              </c:strCache>
            </c:strRef>
          </c:tx>
          <c:cat>
            <c:numRef>
              <c:f>'fig. 20'!$B$4:$X$4</c:f>
              <c:numCache>
                <c:formatCode>General</c:formatCode>
                <c:ptCount val="23"/>
                <c:pt idx="0">
                  <c:v>2003</c:v>
                </c:pt>
                <c:pt idx="2">
                  <c:v>2004</c:v>
                </c:pt>
                <c:pt idx="4">
                  <c:v>2005</c:v>
                </c:pt>
                <c:pt idx="6">
                  <c:v>2006</c:v>
                </c:pt>
                <c:pt idx="8">
                  <c:v>2007</c:v>
                </c:pt>
                <c:pt idx="10">
                  <c:v>2008</c:v>
                </c:pt>
                <c:pt idx="12">
                  <c:v>2009</c:v>
                </c:pt>
                <c:pt idx="14">
                  <c:v>2010</c:v>
                </c:pt>
                <c:pt idx="16">
                  <c:v>2011</c:v>
                </c:pt>
                <c:pt idx="18">
                  <c:v>2012</c:v>
                </c:pt>
                <c:pt idx="20">
                  <c:v>2013</c:v>
                </c:pt>
                <c:pt idx="22">
                  <c:v>2014</c:v>
                </c:pt>
              </c:numCache>
            </c:numRef>
          </c:cat>
          <c:val>
            <c:numRef>
              <c:f>'fig. 20'!$B$13:$Y$13</c:f>
              <c:numCache>
                <c:formatCode>0.0</c:formatCode>
                <c:ptCount val="24"/>
                <c:pt idx="1">
                  <c:v>0.29802499999999998</c:v>
                </c:pt>
                <c:pt idx="3">
                  <c:v>0.48962200000000006</c:v>
                </c:pt>
                <c:pt idx="5">
                  <c:v>0.72609600000000007</c:v>
                </c:pt>
                <c:pt idx="7">
                  <c:v>0.72419999999999984</c:v>
                </c:pt>
                <c:pt idx="9">
                  <c:v>1.0004999999999999</c:v>
                </c:pt>
                <c:pt idx="11">
                  <c:v>1.0185</c:v>
                </c:pt>
                <c:pt idx="13">
                  <c:v>1.2749999999999999</c:v>
                </c:pt>
                <c:pt idx="15">
                  <c:v>1.7490000000000001</c:v>
                </c:pt>
                <c:pt idx="17">
                  <c:v>1.8437000000000001</c:v>
                </c:pt>
                <c:pt idx="19">
                  <c:v>3.0653000000000001</c:v>
                </c:pt>
                <c:pt idx="21">
                  <c:v>2.9393999999999996</c:v>
                </c:pt>
                <c:pt idx="23">
                  <c:v>3.8842999999999996</c:v>
                </c:pt>
              </c:numCache>
            </c:numRef>
          </c:val>
        </c:ser>
        <c:gapWidth val="0"/>
        <c:overlap val="100"/>
        <c:axId val="91858048"/>
        <c:axId val="91859584"/>
      </c:barChart>
      <c:lineChart>
        <c:grouping val="standard"/>
        <c:ser>
          <c:idx val="0"/>
          <c:order val="0"/>
          <c:tx>
            <c:strRef>
              <c:f>'fig. 20'!$A$7</c:f>
              <c:strCache>
                <c:ptCount val="1"/>
                <c:pt idx="0">
                  <c:v>Domestic revenue (excluding grants) as % of GDP</c:v>
                </c:pt>
              </c:strCache>
            </c:strRef>
          </c:tx>
          <c:marker>
            <c:symbol val="none"/>
          </c:marker>
          <c:cat>
            <c:numRef>
              <c:f>'fig. 20'!$B$4:$X$4</c:f>
              <c:numCache>
                <c:formatCode>General</c:formatCode>
                <c:ptCount val="23"/>
                <c:pt idx="0">
                  <c:v>2003</c:v>
                </c:pt>
                <c:pt idx="2">
                  <c:v>2004</c:v>
                </c:pt>
                <c:pt idx="4">
                  <c:v>2005</c:v>
                </c:pt>
                <c:pt idx="6">
                  <c:v>2006</c:v>
                </c:pt>
                <c:pt idx="8">
                  <c:v>2007</c:v>
                </c:pt>
                <c:pt idx="10">
                  <c:v>2008</c:v>
                </c:pt>
                <c:pt idx="12">
                  <c:v>2009</c:v>
                </c:pt>
                <c:pt idx="14">
                  <c:v>2010</c:v>
                </c:pt>
                <c:pt idx="16">
                  <c:v>2011</c:v>
                </c:pt>
                <c:pt idx="18">
                  <c:v>2012</c:v>
                </c:pt>
                <c:pt idx="20">
                  <c:v>2013</c:v>
                </c:pt>
                <c:pt idx="22">
                  <c:v>2014</c:v>
                </c:pt>
              </c:numCache>
            </c:numRef>
          </c:cat>
          <c:val>
            <c:numRef>
              <c:f>'fig. 20'!$B$7:$Y$7</c:f>
              <c:numCache>
                <c:formatCode>0.0</c:formatCode>
                <c:ptCount val="24"/>
                <c:pt idx="1">
                  <c:v>4.5</c:v>
                </c:pt>
                <c:pt idx="2">
                  <c:v>4.5</c:v>
                </c:pt>
                <c:pt idx="3">
                  <c:v>4.5</c:v>
                </c:pt>
                <c:pt idx="4">
                  <c:v>5.45</c:v>
                </c:pt>
                <c:pt idx="5">
                  <c:v>6.4</c:v>
                </c:pt>
                <c:pt idx="6">
                  <c:v>7.3</c:v>
                </c:pt>
                <c:pt idx="7">
                  <c:v>8.1999999999999993</c:v>
                </c:pt>
                <c:pt idx="8">
                  <c:v>8.1999999999999993</c:v>
                </c:pt>
                <c:pt idx="9">
                  <c:v>8.1999999999999993</c:v>
                </c:pt>
                <c:pt idx="10">
                  <c:v>8</c:v>
                </c:pt>
                <c:pt idx="11">
                  <c:v>7.8</c:v>
                </c:pt>
                <c:pt idx="12">
                  <c:v>9.0500000000000007</c:v>
                </c:pt>
                <c:pt idx="13">
                  <c:v>10.3</c:v>
                </c:pt>
                <c:pt idx="14">
                  <c:v>10.65</c:v>
                </c:pt>
                <c:pt idx="15">
                  <c:v>11</c:v>
                </c:pt>
                <c:pt idx="16" formatCode="General">
                  <c:v>11</c:v>
                </c:pt>
                <c:pt idx="17">
                  <c:v>11</c:v>
                </c:pt>
                <c:pt idx="18" formatCode="General">
                  <c:v>10.55</c:v>
                </c:pt>
                <c:pt idx="19">
                  <c:v>10.1</c:v>
                </c:pt>
                <c:pt idx="20">
                  <c:v>9.8000000000000007</c:v>
                </c:pt>
                <c:pt idx="21">
                  <c:v>9.5</c:v>
                </c:pt>
                <c:pt idx="22">
                  <c:v>9.9</c:v>
                </c:pt>
                <c:pt idx="23">
                  <c:v>10.3</c:v>
                </c:pt>
              </c:numCache>
            </c:numRef>
          </c:val>
        </c:ser>
        <c:marker val="1"/>
        <c:axId val="91867776"/>
        <c:axId val="91865856"/>
      </c:lineChart>
      <c:catAx>
        <c:axId val="91858048"/>
        <c:scaling>
          <c:orientation val="minMax"/>
        </c:scaling>
        <c:axPos val="b"/>
        <c:numFmt formatCode="General" sourceLinked="1"/>
        <c:tickLblPos val="nextTo"/>
        <c:crossAx val="91859584"/>
        <c:crosses val="autoZero"/>
        <c:auto val="1"/>
        <c:lblAlgn val="ctr"/>
        <c:lblOffset val="100"/>
      </c:catAx>
      <c:valAx>
        <c:axId val="91859584"/>
        <c:scaling>
          <c:orientation val="minMax"/>
        </c:scaling>
        <c:axPos val="l"/>
        <c:majorGridlines/>
        <c:title>
          <c:tx>
            <c:rich>
              <a:bodyPr rot="0" vert="horz"/>
              <a:lstStyle/>
              <a:p>
                <a:pPr>
                  <a:defRPr/>
                </a:pPr>
                <a:r>
                  <a:rPr lang="en-US"/>
                  <a:t>US$ billions</a:t>
                </a:r>
              </a:p>
            </c:rich>
          </c:tx>
          <c:layout/>
        </c:title>
        <c:numFmt formatCode="#,##0" sourceLinked="1"/>
        <c:tickLblPos val="nextTo"/>
        <c:crossAx val="91858048"/>
        <c:crosses val="autoZero"/>
        <c:crossBetween val="between"/>
      </c:valAx>
      <c:valAx>
        <c:axId val="91865856"/>
        <c:scaling>
          <c:orientation val="minMax"/>
        </c:scaling>
        <c:axPos val="r"/>
        <c:title>
          <c:tx>
            <c:rich>
              <a:bodyPr rot="0" vert="horz"/>
              <a:lstStyle/>
              <a:p>
                <a:pPr>
                  <a:defRPr/>
                </a:pPr>
                <a:r>
                  <a:rPr lang="en-US"/>
                  <a:t>% of GDP</a:t>
                </a:r>
              </a:p>
            </c:rich>
          </c:tx>
          <c:layout/>
        </c:title>
        <c:numFmt formatCode="General" sourceLinked="1"/>
        <c:tickLblPos val="nextTo"/>
        <c:crossAx val="91867776"/>
        <c:crosses val="max"/>
        <c:crossBetween val="between"/>
      </c:valAx>
      <c:catAx>
        <c:axId val="91867776"/>
        <c:scaling>
          <c:orientation val="minMax"/>
        </c:scaling>
        <c:delete val="1"/>
        <c:axPos val="b"/>
        <c:numFmt formatCode="General" sourceLinked="1"/>
        <c:tickLblPos val="none"/>
        <c:crossAx val="91865856"/>
        <c:crosses val="autoZero"/>
        <c:auto val="1"/>
        <c:lblAlgn val="ctr"/>
        <c:lblOffset val="100"/>
      </c:catAx>
    </c:plotArea>
    <c:legend>
      <c:legendPos val="r"/>
      <c:layout>
        <c:manualLayout>
          <c:xMode val="edge"/>
          <c:yMode val="edge"/>
          <c:x val="0.76740167633784773"/>
          <c:y val="0.18904709827938199"/>
          <c:w val="0.2287298517085751"/>
          <c:h val="0.61727617381160649"/>
        </c:manualLayout>
      </c:layout>
    </c:legend>
    <c:plotVisOnly val="1"/>
    <c:dispBlanksAs val="gap"/>
  </c:chart>
  <c:printSettings>
    <c:headerFooter/>
    <c:pageMargins b="0.750000000000001" l="0.70000000000000062" r="0.70000000000000062" t="0.750000000000001" header="0.30000000000000032" footer="0.30000000000000032"/>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clustered"/>
        <c:ser>
          <c:idx val="1"/>
          <c:order val="0"/>
          <c:dLbls>
            <c:spPr>
              <a:noFill/>
              <a:ln>
                <a:noFill/>
              </a:ln>
              <a:effectLst/>
            </c:spPr>
            <c:showVal val="1"/>
            <c:extLst>
              <c:ext xmlns:c15="http://schemas.microsoft.com/office/drawing/2012/chart" uri="{CE6537A1-D6FC-4f65-9D91-7224C49458BB}">
                <c15:layout/>
                <c15:showLeaderLines val="0"/>
              </c:ext>
            </c:extLst>
          </c:dLbls>
          <c:cat>
            <c:numRef>
              <c:f>'fig 21'!$B$4:$N$4</c:f>
              <c:numCache>
                <c:formatCode>General</c:formatCod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numCache>
            </c:numRef>
          </c:cat>
          <c:val>
            <c:numRef>
              <c:f>'fig 21'!$B$5:$N$5</c:f>
              <c:numCache>
                <c:formatCode>_(* #,##0_);_(* \(#,##0\);_(* "-"??_);_(@_)</c:formatCode>
                <c:ptCount val="13"/>
                <c:pt idx="0">
                  <c:v>0.17</c:v>
                </c:pt>
                <c:pt idx="1">
                  <c:v>0.68</c:v>
                </c:pt>
                <c:pt idx="2">
                  <c:v>50</c:v>
                </c:pt>
                <c:pt idx="3">
                  <c:v>57.8</c:v>
                </c:pt>
                <c:pt idx="4">
                  <c:v>186.9</c:v>
                </c:pt>
                <c:pt idx="5">
                  <c:v>271</c:v>
                </c:pt>
                <c:pt idx="6">
                  <c:v>238</c:v>
                </c:pt>
                <c:pt idx="7">
                  <c:v>188.69</c:v>
                </c:pt>
                <c:pt idx="8">
                  <c:v>87.276201</c:v>
                </c:pt>
                <c:pt idx="9">
                  <c:v>213.67026000000001</c:v>
                </c:pt>
                <c:pt idx="10">
                  <c:v>75.649208999999999</c:v>
                </c:pt>
                <c:pt idx="11">
                  <c:v>91.227566999999993</c:v>
                </c:pt>
                <c:pt idx="12">
                  <c:v>94.013758999999993</c:v>
                </c:pt>
              </c:numCache>
            </c:numRef>
          </c:val>
        </c:ser>
        <c:axId val="91947008"/>
        <c:axId val="91948544"/>
      </c:barChart>
      <c:catAx>
        <c:axId val="91947008"/>
        <c:scaling>
          <c:orientation val="minMax"/>
        </c:scaling>
        <c:axPos val="b"/>
        <c:numFmt formatCode="General" sourceLinked="1"/>
        <c:tickLblPos val="nextTo"/>
        <c:crossAx val="91948544"/>
        <c:crosses val="autoZero"/>
        <c:auto val="1"/>
        <c:lblAlgn val="ctr"/>
        <c:lblOffset val="100"/>
      </c:catAx>
      <c:valAx>
        <c:axId val="91948544"/>
        <c:scaling>
          <c:orientation val="minMax"/>
        </c:scaling>
        <c:axPos val="l"/>
        <c:majorGridlines/>
        <c:title>
          <c:tx>
            <c:rich>
              <a:bodyPr rot="-5400000" vert="horz"/>
              <a:lstStyle/>
              <a:p>
                <a:pPr>
                  <a:defRPr/>
                </a:pPr>
                <a:r>
                  <a:rPr lang="en-US"/>
                  <a:t>US$ millions</a:t>
                </a:r>
              </a:p>
            </c:rich>
          </c:tx>
          <c:layout/>
        </c:title>
        <c:numFmt formatCode="_(* #,##0_);_(* \(#,##0\);_(* &quot;-&quot;??_);_(@_)" sourceLinked="1"/>
        <c:tickLblPos val="nextTo"/>
        <c:crossAx val="91947008"/>
        <c:crosses val="autoZero"/>
        <c:crossBetween val="between"/>
      </c:valAx>
    </c:plotArea>
    <c:plotVisOnly val="1"/>
    <c:dispBlanksAs val="gap"/>
  </c:chart>
  <c:printSettings>
    <c:headerFooter/>
    <c:pageMargins b="0.75000000000000233" l="0.70000000000000062" r="0.70000000000000062" t="0.750000000000002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autoTitleDeleted val="1"/>
    <c:plotArea>
      <c:layout/>
      <c:barChart>
        <c:barDir val="col"/>
        <c:grouping val="clustered"/>
        <c:ser>
          <c:idx val="0"/>
          <c:order val="0"/>
          <c:tx>
            <c:strRef>
              <c:f>'[1]IDP graph data'!$B$4</c:f>
              <c:strCache>
                <c:ptCount val="1"/>
                <c:pt idx="0">
                  <c:v>IDPs</c:v>
                </c:pt>
              </c:strCache>
            </c:strRef>
          </c:tx>
          <c:dLbls>
            <c:numFmt formatCode="#,##0.0" sourceLinked="0"/>
            <c:dLblPos val="outEnd"/>
            <c:showVal val="1"/>
          </c:dLbls>
          <c:cat>
            <c:numRef>
              <c:f>'[1]IDP graph data'!$C$3:$P$3</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'[1]IDP graph data'!$C$4:$P$4</c:f>
              <c:numCache>
                <c:formatCode>General</c:formatCode>
                <c:ptCount val="14"/>
                <c:pt idx="0">
                  <c:v>0.75862499999999999</c:v>
                </c:pt>
                <c:pt idx="1">
                  <c:v>1.2</c:v>
                </c:pt>
                <c:pt idx="2">
                  <c:v>0.66515599999999997</c:v>
                </c:pt>
                <c:pt idx="3">
                  <c:v>0.18426899999999999</c:v>
                </c:pt>
                <c:pt idx="4">
                  <c:v>0.159549</c:v>
                </c:pt>
                <c:pt idx="5">
                  <c:v>0.14250499999999999</c:v>
                </c:pt>
                <c:pt idx="6">
                  <c:v>0.12931000000000001</c:v>
                </c:pt>
                <c:pt idx="7">
                  <c:v>0.15371799999999999</c:v>
                </c:pt>
                <c:pt idx="8">
                  <c:v>0.23066999999999999</c:v>
                </c:pt>
                <c:pt idx="9">
                  <c:v>0.29712899999999998</c:v>
                </c:pt>
                <c:pt idx="10">
                  <c:v>0.35190700000000003</c:v>
                </c:pt>
                <c:pt idx="11">
                  <c:v>0.44754699999999997</c:v>
                </c:pt>
                <c:pt idx="12">
                  <c:v>0.48629800000000001</c:v>
                </c:pt>
                <c:pt idx="13">
                  <c:v>0.63128600000000001</c:v>
                </c:pt>
              </c:numCache>
            </c:numRef>
          </c:val>
        </c:ser>
        <c:axId val="54168576"/>
        <c:axId val="54194944"/>
      </c:barChart>
      <c:catAx>
        <c:axId val="54168576"/>
        <c:scaling>
          <c:orientation val="minMax"/>
        </c:scaling>
        <c:axPos val="b"/>
        <c:numFmt formatCode="General" sourceLinked="1"/>
        <c:tickLblPos val="nextTo"/>
        <c:crossAx val="54194944"/>
        <c:crosses val="autoZero"/>
        <c:auto val="1"/>
        <c:lblAlgn val="ctr"/>
        <c:lblOffset val="100"/>
      </c:catAx>
      <c:valAx>
        <c:axId val="54194944"/>
        <c:scaling>
          <c:orientation val="minMax"/>
        </c:scaling>
        <c:axPos val="l"/>
        <c:majorGridlines/>
        <c:title>
          <c:tx>
            <c:rich>
              <a:bodyPr rot="-5400000" vert="horz"/>
              <a:lstStyle/>
              <a:p>
                <a:pPr>
                  <a:defRPr/>
                </a:pPr>
                <a:r>
                  <a:rPr lang="en-US"/>
                  <a:t>Number of IDPs (millions)</a:t>
                </a:r>
              </a:p>
            </c:rich>
          </c:tx>
          <c:layout/>
        </c:title>
        <c:numFmt formatCode="General" sourceLinked="1"/>
        <c:tickLblPos val="nextTo"/>
        <c:crossAx val="54168576"/>
        <c:crosses val="autoZero"/>
        <c:crossBetween val="between"/>
      </c:valAx>
    </c:plotArea>
    <c:plotVisOnly val="1"/>
  </c:chart>
  <c:spPr>
    <a:ln>
      <a:solidFill>
        <a:schemeClr val="tx1"/>
      </a:solidFill>
    </a:ln>
  </c:spPr>
  <c:printSettings>
    <c:headerFooter/>
    <c:pageMargins b="0.75000000000000178" l="0.70000000000000062" r="0.70000000000000062" t="0.75000000000000178"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clustered"/>
        <c:ser>
          <c:idx val="0"/>
          <c:order val="0"/>
          <c:tx>
            <c:strRef>
              <c:f>fig.22!$A$6</c:f>
              <c:strCache>
                <c:ptCount val="1"/>
                <c:pt idx="0">
                  <c:v>Hectares cultivated</c:v>
                </c:pt>
              </c:strCache>
            </c:strRef>
          </c:tx>
          <c:cat>
            <c:numRef>
              <c:f>fig.22!$B$5:$O$5</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fig.22!$B$6:$O$6</c:f>
              <c:numCache>
                <c:formatCode>General</c:formatCode>
                <c:ptCount val="14"/>
                <c:pt idx="0">
                  <c:v>82</c:v>
                </c:pt>
                <c:pt idx="1">
                  <c:v>8</c:v>
                </c:pt>
                <c:pt idx="2">
                  <c:v>74</c:v>
                </c:pt>
                <c:pt idx="3">
                  <c:v>80</c:v>
                </c:pt>
                <c:pt idx="4">
                  <c:v>131</c:v>
                </c:pt>
                <c:pt idx="5">
                  <c:v>104</c:v>
                </c:pt>
                <c:pt idx="6">
                  <c:v>165</c:v>
                </c:pt>
                <c:pt idx="7">
                  <c:v>193</c:v>
                </c:pt>
                <c:pt idx="8">
                  <c:v>157</c:v>
                </c:pt>
                <c:pt idx="9">
                  <c:v>123</c:v>
                </c:pt>
                <c:pt idx="10">
                  <c:v>123</c:v>
                </c:pt>
                <c:pt idx="11">
                  <c:v>131</c:v>
                </c:pt>
                <c:pt idx="12">
                  <c:v>154</c:v>
                </c:pt>
                <c:pt idx="13">
                  <c:v>209</c:v>
                </c:pt>
              </c:numCache>
            </c:numRef>
          </c:val>
        </c:ser>
        <c:axId val="91931008"/>
        <c:axId val="91932544"/>
      </c:barChart>
      <c:lineChart>
        <c:grouping val="standard"/>
        <c:ser>
          <c:idx val="1"/>
          <c:order val="1"/>
          <c:tx>
            <c:strRef>
              <c:f>fig.22!$A$7</c:f>
              <c:strCache>
                <c:ptCount val="1"/>
                <c:pt idx="0">
                  <c:v>Potential tons harvested</c:v>
                </c:pt>
              </c:strCache>
            </c:strRef>
          </c:tx>
          <c:marker>
            <c:symbol val="none"/>
          </c:marker>
          <c:dLbls>
            <c:numFmt formatCode="#,##0.0" sourceLinked="0"/>
            <c:spPr>
              <a:noFill/>
              <a:ln>
                <a:noFill/>
              </a:ln>
              <a:effectLst/>
            </c:spPr>
            <c:dLblPos val="t"/>
            <c:showVal val="1"/>
            <c:extLst>
              <c:ext xmlns:c15="http://schemas.microsoft.com/office/drawing/2012/chart" uri="{CE6537A1-D6FC-4f65-9D91-7224C49458BB}">
                <c15:layout/>
                <c15:showLeaderLines val="0"/>
              </c:ext>
            </c:extLst>
          </c:dLbls>
          <c:cat>
            <c:numRef>
              <c:f>fig.22!$B$5:$O$5</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fig.22!$B$7:$O$7</c:f>
              <c:numCache>
                <c:formatCode>General</c:formatCode>
                <c:ptCount val="14"/>
                <c:pt idx="0">
                  <c:v>3.2759999999999998</c:v>
                </c:pt>
                <c:pt idx="1">
                  <c:v>0.185</c:v>
                </c:pt>
                <c:pt idx="2">
                  <c:v>3.4</c:v>
                </c:pt>
                <c:pt idx="3">
                  <c:v>3.6</c:v>
                </c:pt>
                <c:pt idx="4">
                  <c:v>4.2</c:v>
                </c:pt>
                <c:pt idx="5">
                  <c:v>4.0999999999999996</c:v>
                </c:pt>
                <c:pt idx="6">
                  <c:v>5.3</c:v>
                </c:pt>
                <c:pt idx="7">
                  <c:v>7.4</c:v>
                </c:pt>
                <c:pt idx="8">
                  <c:v>5.9</c:v>
                </c:pt>
                <c:pt idx="9">
                  <c:v>4</c:v>
                </c:pt>
                <c:pt idx="10">
                  <c:v>3.6</c:v>
                </c:pt>
                <c:pt idx="11">
                  <c:v>5.8</c:v>
                </c:pt>
                <c:pt idx="12">
                  <c:v>3.7</c:v>
                </c:pt>
                <c:pt idx="13">
                  <c:v>5.5</c:v>
                </c:pt>
              </c:numCache>
            </c:numRef>
          </c:val>
        </c:ser>
        <c:marker val="1"/>
        <c:axId val="91944832"/>
        <c:axId val="91942912"/>
      </c:lineChart>
      <c:catAx>
        <c:axId val="91931008"/>
        <c:scaling>
          <c:orientation val="minMax"/>
        </c:scaling>
        <c:axPos val="b"/>
        <c:numFmt formatCode="General" sourceLinked="1"/>
        <c:tickLblPos val="nextTo"/>
        <c:crossAx val="91932544"/>
        <c:crosses val="autoZero"/>
        <c:auto val="1"/>
        <c:lblAlgn val="ctr"/>
        <c:lblOffset val="100"/>
      </c:catAx>
      <c:valAx>
        <c:axId val="91932544"/>
        <c:scaling>
          <c:orientation val="minMax"/>
        </c:scaling>
        <c:axPos val="l"/>
        <c:majorGridlines/>
        <c:title>
          <c:tx>
            <c:rich>
              <a:bodyPr rot="-5400000" vert="horz"/>
              <a:lstStyle/>
              <a:p>
                <a:pPr>
                  <a:defRPr/>
                </a:pPr>
                <a:r>
                  <a:rPr lang="en-US"/>
                  <a:t>Hectares (thousands)</a:t>
                </a:r>
              </a:p>
            </c:rich>
          </c:tx>
          <c:layout/>
        </c:title>
        <c:numFmt formatCode="General" sourceLinked="1"/>
        <c:tickLblPos val="nextTo"/>
        <c:crossAx val="91931008"/>
        <c:crosses val="autoZero"/>
        <c:crossBetween val="between"/>
      </c:valAx>
      <c:valAx>
        <c:axId val="91942912"/>
        <c:scaling>
          <c:orientation val="minMax"/>
        </c:scaling>
        <c:axPos val="r"/>
        <c:title>
          <c:tx>
            <c:rich>
              <a:bodyPr rot="-5400000" vert="horz"/>
              <a:lstStyle/>
              <a:p>
                <a:pPr>
                  <a:defRPr/>
                </a:pPr>
                <a:r>
                  <a:rPr lang="en-US"/>
                  <a:t>Tons (thousands)</a:t>
                </a:r>
              </a:p>
            </c:rich>
          </c:tx>
          <c:layout/>
        </c:title>
        <c:numFmt formatCode="General" sourceLinked="1"/>
        <c:tickLblPos val="nextTo"/>
        <c:crossAx val="91944832"/>
        <c:crosses val="max"/>
        <c:crossBetween val="between"/>
      </c:valAx>
      <c:catAx>
        <c:axId val="91944832"/>
        <c:scaling>
          <c:orientation val="minMax"/>
        </c:scaling>
        <c:delete val="1"/>
        <c:axPos val="b"/>
        <c:numFmt formatCode="General" sourceLinked="1"/>
        <c:tickLblPos val="none"/>
        <c:crossAx val="91942912"/>
        <c:crosses val="autoZero"/>
        <c:auto val="1"/>
        <c:lblAlgn val="ctr"/>
        <c:lblOffset val="100"/>
      </c:catAx>
    </c:plotArea>
    <c:legend>
      <c:legendPos val="b"/>
      <c:layout/>
    </c:legend>
    <c:plotVisOnly val="1"/>
    <c:dispBlanksAs val="gap"/>
  </c:chart>
  <c:printSettings>
    <c:headerFooter/>
    <c:pageMargins b="0.75000000000000233" l="0.70000000000000062" r="0.70000000000000062" t="0.750000000000002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autoTitleDeleted val="1"/>
    <c:plotArea>
      <c:layout/>
      <c:barChart>
        <c:barDir val="col"/>
        <c:grouping val="stacked"/>
        <c:ser>
          <c:idx val="0"/>
          <c:order val="0"/>
          <c:tx>
            <c:strRef>
              <c:f>fig.5!$A$14</c:f>
              <c:strCache>
                <c:ptCount val="1"/>
                <c:pt idx="0">
                  <c:v>Internationals affected</c:v>
                </c:pt>
              </c:strCache>
            </c:strRef>
          </c:tx>
          <c:spPr>
            <a:solidFill>
              <a:schemeClr val="accent1"/>
            </a:solidFill>
            <a:ln>
              <a:noFill/>
            </a:ln>
            <a:effectLst/>
          </c:spPr>
          <c:cat>
            <c:numRef>
              <c:f>fig.5!$E$13:$R$13</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fig.5!$E$14:$R$14</c:f>
              <c:numCache>
                <c:formatCode>General</c:formatCode>
                <c:ptCount val="14"/>
                <c:pt idx="0">
                  <c:v>0</c:v>
                </c:pt>
                <c:pt idx="1">
                  <c:v>0</c:v>
                </c:pt>
                <c:pt idx="2">
                  <c:v>1</c:v>
                </c:pt>
                <c:pt idx="3">
                  <c:v>2</c:v>
                </c:pt>
                <c:pt idx="4">
                  <c:v>4</c:v>
                </c:pt>
                <c:pt idx="5">
                  <c:v>3</c:v>
                </c:pt>
                <c:pt idx="6">
                  <c:v>1</c:v>
                </c:pt>
                <c:pt idx="7">
                  <c:v>12</c:v>
                </c:pt>
                <c:pt idx="8">
                  <c:v>14</c:v>
                </c:pt>
                <c:pt idx="9">
                  <c:v>16</c:v>
                </c:pt>
                <c:pt idx="10">
                  <c:v>17</c:v>
                </c:pt>
                <c:pt idx="11">
                  <c:v>2</c:v>
                </c:pt>
                <c:pt idx="12">
                  <c:v>8</c:v>
                </c:pt>
                <c:pt idx="13">
                  <c:v>16</c:v>
                </c:pt>
              </c:numCache>
            </c:numRef>
          </c:val>
        </c:ser>
        <c:ser>
          <c:idx val="1"/>
          <c:order val="1"/>
          <c:tx>
            <c:strRef>
              <c:f>fig.5!$A$15</c:f>
              <c:strCache>
                <c:ptCount val="1"/>
                <c:pt idx="0">
                  <c:v>Nationals affected</c:v>
                </c:pt>
              </c:strCache>
            </c:strRef>
          </c:tx>
          <c:spPr>
            <a:solidFill>
              <a:schemeClr val="accent2"/>
            </a:solidFill>
            <a:ln>
              <a:noFill/>
            </a:ln>
            <a:effectLst/>
          </c:spPr>
          <c:cat>
            <c:numRef>
              <c:f>fig.5!$E$13:$R$13</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fig.5!$E$15:$R$15</c:f>
              <c:numCache>
                <c:formatCode>General</c:formatCode>
                <c:ptCount val="14"/>
                <c:pt idx="0">
                  <c:v>9</c:v>
                </c:pt>
                <c:pt idx="1">
                  <c:v>6</c:v>
                </c:pt>
                <c:pt idx="2">
                  <c:v>7</c:v>
                </c:pt>
                <c:pt idx="3">
                  <c:v>20</c:v>
                </c:pt>
                <c:pt idx="4">
                  <c:v>36</c:v>
                </c:pt>
                <c:pt idx="5">
                  <c:v>32</c:v>
                </c:pt>
                <c:pt idx="6">
                  <c:v>54</c:v>
                </c:pt>
                <c:pt idx="7">
                  <c:v>36</c:v>
                </c:pt>
                <c:pt idx="8">
                  <c:v>49</c:v>
                </c:pt>
                <c:pt idx="9">
                  <c:v>46</c:v>
                </c:pt>
                <c:pt idx="10">
                  <c:v>106</c:v>
                </c:pt>
                <c:pt idx="11">
                  <c:v>90</c:v>
                </c:pt>
                <c:pt idx="12">
                  <c:v>97</c:v>
                </c:pt>
                <c:pt idx="13">
                  <c:v>151</c:v>
                </c:pt>
              </c:numCache>
            </c:numRef>
          </c:val>
        </c:ser>
        <c:overlap val="100"/>
        <c:axId val="54383360"/>
        <c:axId val="54384896"/>
        <c:extLst>
          <c:ext xmlns:c15="http://schemas.microsoft.com/office/drawing/2012/chart" uri="{02D57815-91ED-43cb-92C2-25804820EDAC}">
            <c15:filteredBarSeries>
              <c15:ser>
                <c:idx val="2"/>
                <c:order val="2"/>
                <c:spPr>
                  <a:solidFill>
                    <a:schemeClr val="accent3"/>
                  </a:solidFill>
                  <a:ln>
                    <a:noFill/>
                  </a:ln>
                  <a:effectLst/>
                </c:spPr>
                <c:invertIfNegative val="0"/>
                <c:cat>
                  <c:numRef>
                    <c:extLst>
                      <c:ext uri="{02D57815-91ED-43cb-92C2-25804820EDAC}">
                        <c15:formulaRef>
                          <c15:sqref>fig.5!$E$13:$R$13</c15:sqref>
                        </c15:formulaRef>
                      </c:ext>
                    </c:extLst>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extLst>
                      <c:ext uri="{02D57815-91ED-43cb-92C2-25804820EDAC}">
                        <c15:formulaRef>
                          <c15:sqref>fig.5!$E$16:$R$16</c15:sqref>
                        </c15:formulaRef>
                      </c:ext>
                    </c:extLst>
                    <c:numCache>
                      <c:formatCode>General</c:formatCode>
                      <c:ptCount val="14"/>
                    </c:numCache>
                  </c:numRef>
                </c:val>
              </c15:ser>
            </c15:filteredBarSeries>
          </c:ext>
        </c:extLst>
      </c:barChart>
      <c:lineChart>
        <c:grouping val="standard"/>
        <c:ser>
          <c:idx val="3"/>
          <c:order val="2"/>
          <c:tx>
            <c:strRef>
              <c:f>fig.5!$A$17</c:f>
              <c:strCache>
                <c:ptCount val="1"/>
                <c:pt idx="0">
                  <c:v>Casualties in Afghanistan as % of total global aid worker attacks</c:v>
                </c:pt>
              </c:strCache>
            </c:strRef>
          </c:tx>
          <c:spPr>
            <a:ln w="28575" cap="rnd">
              <a:solidFill>
                <a:schemeClr val="accent4"/>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Val val="1"/>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fig.5!$E$13:$R$13</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fig.5!$E$17:$R$17</c:f>
              <c:numCache>
                <c:formatCode>0%</c:formatCode>
                <c:ptCount val="14"/>
                <c:pt idx="0">
                  <c:v>9.8901098901098897E-2</c:v>
                </c:pt>
                <c:pt idx="1">
                  <c:v>6.6666666666666666E-2</c:v>
                </c:pt>
                <c:pt idx="2">
                  <c:v>9.4117647058823528E-2</c:v>
                </c:pt>
                <c:pt idx="3">
                  <c:v>0.15384615384615385</c:v>
                </c:pt>
                <c:pt idx="4">
                  <c:v>0.32</c:v>
                </c:pt>
                <c:pt idx="5">
                  <c:v>0.20348837209302326</c:v>
                </c:pt>
                <c:pt idx="6">
                  <c:v>0.22916666666666666</c:v>
                </c:pt>
                <c:pt idx="7">
                  <c:v>0.21818181818181817</c:v>
                </c:pt>
                <c:pt idx="8">
                  <c:v>0.22661870503597123</c:v>
                </c:pt>
                <c:pt idx="9">
                  <c:v>0.20945945945945946</c:v>
                </c:pt>
                <c:pt idx="10">
                  <c:v>0.48425196850393698</c:v>
                </c:pt>
                <c:pt idx="11">
                  <c:v>0.29773462783171523</c:v>
                </c:pt>
                <c:pt idx="12">
                  <c:v>0.37906137184115524</c:v>
                </c:pt>
                <c:pt idx="13">
                  <c:v>0.36225596529284165</c:v>
                </c:pt>
              </c:numCache>
            </c:numRef>
          </c:val>
        </c:ser>
        <c:marker val="1"/>
        <c:axId val="54266112"/>
        <c:axId val="54264192"/>
      </c:lineChart>
      <c:catAx>
        <c:axId val="54383360"/>
        <c:scaling>
          <c:orientation val="minMax"/>
        </c:scaling>
        <c:axPos val="b"/>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384896"/>
        <c:crosses val="autoZero"/>
        <c:auto val="1"/>
        <c:lblAlgn val="ctr"/>
        <c:lblOffset val="100"/>
      </c:catAx>
      <c:valAx>
        <c:axId val="54384896"/>
        <c:scaling>
          <c:orientation val="minMax"/>
        </c:scaling>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 of aid workers affected</a:t>
                </a:r>
              </a:p>
            </c:rich>
          </c:tx>
          <c:layout/>
          <c:spPr>
            <a:noFill/>
            <a:ln>
              <a:noFill/>
            </a:ln>
            <a:effectLst/>
          </c:spPr>
        </c:title>
        <c:numFmt formatCode="General"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383360"/>
        <c:crosses val="autoZero"/>
        <c:crossBetween val="between"/>
      </c:valAx>
      <c:valAx>
        <c:axId val="54264192"/>
        <c:scaling>
          <c:orientation val="minMax"/>
        </c:scaling>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Share of global attacks against aid workers worldwide</a:t>
                </a:r>
              </a:p>
            </c:rich>
          </c:tx>
          <c:layout/>
          <c:spPr>
            <a:noFill/>
            <a:ln>
              <a:noFill/>
            </a:ln>
            <a:effectLst/>
          </c:spPr>
        </c:title>
        <c:numFmt formatCode="0%" sourceLinked="1"/>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266112"/>
        <c:crosses val="max"/>
        <c:crossBetween val="between"/>
      </c:valAx>
      <c:catAx>
        <c:axId val="54266112"/>
        <c:scaling>
          <c:orientation val="minMax"/>
        </c:scaling>
        <c:delete val="1"/>
        <c:axPos val="b"/>
        <c:numFmt formatCode="General" sourceLinked="1"/>
        <c:tickLblPos val="none"/>
        <c:crossAx val="54264192"/>
        <c:crosses val="autoZero"/>
        <c:auto val="1"/>
        <c:lblAlgn val="ctr"/>
        <c:lblOffset val="100"/>
      </c:catAx>
      <c:spPr>
        <a:noFill/>
        <a:ln>
          <a:noFill/>
        </a:ln>
        <a:effectLst/>
      </c:spPr>
    </c:plotArea>
    <c:legend>
      <c:legendPos val="b"/>
      <c:layout/>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chart>
  <c:spPr>
    <a:solidFill>
      <a:schemeClr val="bg1"/>
    </a:solidFill>
    <a:ln w="9525" cap="flat" cmpd="sng" algn="ctr">
      <a:solidFill>
        <a:schemeClr val="tx1"/>
      </a:solidFill>
      <a:round/>
    </a:ln>
    <a:effectLst/>
  </c:spPr>
  <c:txPr>
    <a:bodyPr/>
    <a:lstStyle/>
    <a:p>
      <a:pPr>
        <a:defRPr/>
      </a:pPr>
      <a:endParaRPr lang="en-US"/>
    </a:p>
  </c:txPr>
  <c:printSettings>
    <c:headerFooter/>
    <c:pageMargins b="0.75000000000000211" l="0.70000000000000062" r="0.70000000000000062" t="0.750000000000002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stacked"/>
        <c:ser>
          <c:idx val="1"/>
          <c:order val="0"/>
          <c:tx>
            <c:strRef>
              <c:f>fig.6!$A$17</c:f>
              <c:strCache>
                <c:ptCount val="1"/>
                <c:pt idx="0">
                  <c:v>Drought</c:v>
                </c:pt>
              </c:strCache>
            </c:strRef>
          </c:tx>
          <c:cat>
            <c:numRef>
              <c:f>fig.6!$W$15:$AH$15</c:f>
              <c:numCache>
                <c:formatCode>General</c:formatCode>
                <c:ptCount val="12"/>
                <c:pt idx="0">
                  <c:v>2001</c:v>
                </c:pt>
                <c:pt idx="1">
                  <c:v>2002</c:v>
                </c:pt>
                <c:pt idx="2">
                  <c:v>2003</c:v>
                </c:pt>
                <c:pt idx="3">
                  <c:v>2004</c:v>
                </c:pt>
                <c:pt idx="4">
                  <c:v>2005</c:v>
                </c:pt>
                <c:pt idx="5">
                  <c:v>2006</c:v>
                </c:pt>
                <c:pt idx="6">
                  <c:v>2007</c:v>
                </c:pt>
                <c:pt idx="7">
                  <c:v>2008</c:v>
                </c:pt>
                <c:pt idx="8">
                  <c:v>2009</c:v>
                </c:pt>
                <c:pt idx="9">
                  <c:v>2010</c:v>
                </c:pt>
                <c:pt idx="10">
                  <c:v>2011</c:v>
                </c:pt>
                <c:pt idx="11">
                  <c:v>2012</c:v>
                </c:pt>
              </c:numCache>
            </c:numRef>
          </c:cat>
          <c:val>
            <c:numRef>
              <c:f>fig.6!$W$17:$AH$17</c:f>
              <c:numCache>
                <c:formatCode>_-* #,##0.00_-;\-* #,##0.00_-;_-* "-"??_-;_-@_-</c:formatCode>
                <c:ptCount val="12"/>
                <c:pt idx="0">
                  <c:v>0</c:v>
                </c:pt>
                <c:pt idx="1">
                  <c:v>0</c:v>
                </c:pt>
                <c:pt idx="2">
                  <c:v>0</c:v>
                </c:pt>
                <c:pt idx="3">
                  <c:v>0</c:v>
                </c:pt>
                <c:pt idx="4">
                  <c:v>0</c:v>
                </c:pt>
                <c:pt idx="5">
                  <c:v>1.9</c:v>
                </c:pt>
                <c:pt idx="6">
                  <c:v>0</c:v>
                </c:pt>
                <c:pt idx="7">
                  <c:v>0.28000000000000003</c:v>
                </c:pt>
                <c:pt idx="8">
                  <c:v>0</c:v>
                </c:pt>
                <c:pt idx="9">
                  <c:v>0</c:v>
                </c:pt>
                <c:pt idx="10">
                  <c:v>1.75</c:v>
                </c:pt>
                <c:pt idx="11">
                  <c:v>0</c:v>
                </c:pt>
              </c:numCache>
            </c:numRef>
          </c:val>
        </c:ser>
        <c:ser>
          <c:idx val="2"/>
          <c:order val="1"/>
          <c:tx>
            <c:strRef>
              <c:f>fig.6!$A$18</c:f>
              <c:strCache>
                <c:ptCount val="1"/>
                <c:pt idx="0">
                  <c:v>Other </c:v>
                </c:pt>
              </c:strCache>
            </c:strRef>
          </c:tx>
          <c:cat>
            <c:numRef>
              <c:f>fig.6!$W$15:$AH$15</c:f>
              <c:numCache>
                <c:formatCode>General</c:formatCode>
                <c:ptCount val="12"/>
                <c:pt idx="0">
                  <c:v>2001</c:v>
                </c:pt>
                <c:pt idx="1">
                  <c:v>2002</c:v>
                </c:pt>
                <c:pt idx="2">
                  <c:v>2003</c:v>
                </c:pt>
                <c:pt idx="3">
                  <c:v>2004</c:v>
                </c:pt>
                <c:pt idx="4">
                  <c:v>2005</c:v>
                </c:pt>
                <c:pt idx="5">
                  <c:v>2006</c:v>
                </c:pt>
                <c:pt idx="6">
                  <c:v>2007</c:v>
                </c:pt>
                <c:pt idx="7">
                  <c:v>2008</c:v>
                </c:pt>
                <c:pt idx="8">
                  <c:v>2009</c:v>
                </c:pt>
                <c:pt idx="9">
                  <c:v>2010</c:v>
                </c:pt>
                <c:pt idx="10">
                  <c:v>2011</c:v>
                </c:pt>
                <c:pt idx="11">
                  <c:v>2012</c:v>
                </c:pt>
              </c:numCache>
            </c:numRef>
          </c:cat>
          <c:val>
            <c:numRef>
              <c:f>fig.6!$W$18:$AH$18</c:f>
              <c:numCache>
                <c:formatCode>_-* #,##0.00_-;\-* #,##0.00_-;_-* "-"??_-;_-@_-</c:formatCode>
                <c:ptCount val="12"/>
                <c:pt idx="0">
                  <c:v>0.20469500000000002</c:v>
                </c:pt>
                <c:pt idx="1">
                  <c:v>0.31367</c:v>
                </c:pt>
                <c:pt idx="2">
                  <c:v>4.7539999999999995E-3</c:v>
                </c:pt>
                <c:pt idx="3">
                  <c:v>5.5399999999999998E-3</c:v>
                </c:pt>
                <c:pt idx="4">
                  <c:v>4.4720000000000003E-2</c:v>
                </c:pt>
                <c:pt idx="5">
                  <c:v>0.33390999999999998</c:v>
                </c:pt>
                <c:pt idx="6">
                  <c:v>3.0255000000000001E-2</c:v>
                </c:pt>
                <c:pt idx="7">
                  <c:v>0.17296399999999998</c:v>
                </c:pt>
                <c:pt idx="8">
                  <c:v>6.5857000000000013E-2</c:v>
                </c:pt>
                <c:pt idx="9">
                  <c:v>4.6199999999999998E-2</c:v>
                </c:pt>
                <c:pt idx="10">
                  <c:v>1.2815E-2</c:v>
                </c:pt>
                <c:pt idx="11">
                  <c:v>5.1501000000000005E-2</c:v>
                </c:pt>
              </c:numCache>
            </c:numRef>
          </c:val>
        </c:ser>
        <c:overlap val="100"/>
        <c:axId val="54326400"/>
        <c:axId val="54327936"/>
      </c:barChart>
      <c:catAx>
        <c:axId val="54326400"/>
        <c:scaling>
          <c:orientation val="minMax"/>
        </c:scaling>
        <c:axPos val="b"/>
        <c:numFmt formatCode="General" sourceLinked="1"/>
        <c:tickLblPos val="nextTo"/>
        <c:crossAx val="54327936"/>
        <c:crosses val="autoZero"/>
        <c:auto val="1"/>
        <c:lblAlgn val="ctr"/>
        <c:lblOffset val="100"/>
      </c:catAx>
      <c:valAx>
        <c:axId val="54327936"/>
        <c:scaling>
          <c:orientation val="minMax"/>
        </c:scaling>
        <c:axPos val="l"/>
        <c:majorGridlines/>
        <c:title>
          <c:tx>
            <c:rich>
              <a:bodyPr rot="-5400000" vert="horz"/>
              <a:lstStyle/>
              <a:p>
                <a:pPr>
                  <a:defRPr/>
                </a:pPr>
                <a:r>
                  <a:rPr lang="en-US"/>
                  <a:t>Number of people affected (millions)</a:t>
                </a:r>
              </a:p>
            </c:rich>
          </c:tx>
          <c:layout/>
        </c:title>
        <c:numFmt formatCode="#,##0.0" sourceLinked="0"/>
        <c:tickLblPos val="nextTo"/>
        <c:crossAx val="54326400"/>
        <c:crosses val="autoZero"/>
        <c:crossBetween val="between"/>
      </c:valAx>
    </c:plotArea>
    <c:legend>
      <c:legendPos val="r"/>
      <c:layout/>
    </c:legend>
    <c:plotVisOnly val="1"/>
    <c:dispBlanksAs val="gap"/>
  </c:chart>
  <c:spPr>
    <a:ln>
      <a:solidFill>
        <a:schemeClr val="tx1"/>
      </a:solidFill>
    </a:ln>
  </c:spPr>
  <c:printSettings>
    <c:headerFooter/>
    <c:pageMargins b="0.75000000000000233" l="0.70000000000000062" r="0.70000000000000062" t="0.75000000000000233"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clustered"/>
        <c:ser>
          <c:idx val="2"/>
          <c:order val="0"/>
          <c:dPt>
            <c:idx val="13"/>
            <c:spPr>
              <a:solidFill>
                <a:schemeClr val="accent1"/>
              </a:solidFill>
            </c:spPr>
          </c:dPt>
          <c:dLbls>
            <c:numFmt formatCode="#,##0" sourceLinked="0"/>
            <c:spPr>
              <a:noFill/>
              <a:ln>
                <a:noFill/>
              </a:ln>
              <a:effectLst/>
            </c:spPr>
            <c:showVal val="1"/>
            <c:extLst>
              <c:ext xmlns:c15="http://schemas.microsoft.com/office/drawing/2012/chart" uri="{CE6537A1-D6FC-4f65-9D91-7224C49458BB}">
                <c15:layout/>
                <c15:showLeaderLines val="0"/>
              </c:ext>
            </c:extLst>
          </c:dLbls>
          <c:cat>
            <c:numRef>
              <c:f>fig.7!$B$4:$O$4</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fig.7!$B$5:$O$5</c:f>
              <c:numCache>
                <c:formatCode>#,##0.0</c:formatCode>
                <c:ptCount val="14"/>
                <c:pt idx="0">
                  <c:v>181.51704127295105</c:v>
                </c:pt>
                <c:pt idx="1">
                  <c:v>586.84791302863664</c:v>
                </c:pt>
                <c:pt idx="2">
                  <c:v>1114.8645835709963</c:v>
                </c:pt>
                <c:pt idx="3">
                  <c:v>529.98297772973456</c:v>
                </c:pt>
                <c:pt idx="4">
                  <c:v>462.58930018965884</c:v>
                </c:pt>
                <c:pt idx="5">
                  <c:v>340.47264734385556</c:v>
                </c:pt>
                <c:pt idx="6">
                  <c:v>380.57135029450819</c:v>
                </c:pt>
                <c:pt idx="7">
                  <c:v>351.09921403226008</c:v>
                </c:pt>
                <c:pt idx="8">
                  <c:v>930.03139998077313</c:v>
                </c:pt>
                <c:pt idx="9">
                  <c:v>692.67387804361329</c:v>
                </c:pt>
                <c:pt idx="10">
                  <c:v>642.43784757004494</c:v>
                </c:pt>
                <c:pt idx="11">
                  <c:v>767.97680326881652</c:v>
                </c:pt>
                <c:pt idx="12">
                  <c:v>492.14267893163259</c:v>
                </c:pt>
                <c:pt idx="13">
                  <c:v>495</c:v>
                </c:pt>
              </c:numCache>
            </c:numRef>
          </c:val>
        </c:ser>
        <c:axId val="54452224"/>
        <c:axId val="54453760"/>
      </c:barChart>
      <c:catAx>
        <c:axId val="54452224"/>
        <c:scaling>
          <c:orientation val="minMax"/>
        </c:scaling>
        <c:axPos val="b"/>
        <c:numFmt formatCode="General" sourceLinked="1"/>
        <c:tickLblPos val="nextTo"/>
        <c:crossAx val="54453760"/>
        <c:crosses val="autoZero"/>
        <c:auto val="1"/>
        <c:lblAlgn val="ctr"/>
        <c:lblOffset val="100"/>
      </c:catAx>
      <c:valAx>
        <c:axId val="54453760"/>
        <c:scaling>
          <c:orientation val="minMax"/>
        </c:scaling>
        <c:axPos val="l"/>
        <c:majorGridlines/>
        <c:title>
          <c:tx>
            <c:rich>
              <a:bodyPr rot="-5400000" vert="horz"/>
              <a:lstStyle/>
              <a:p>
                <a:pPr>
                  <a:defRPr/>
                </a:pPr>
                <a:r>
                  <a:rPr lang="en-US"/>
                  <a:t>US$ millions (constant 2012 prices)</a:t>
                </a:r>
              </a:p>
            </c:rich>
          </c:tx>
          <c:layout/>
        </c:title>
        <c:numFmt formatCode="#,##0" sourceLinked="0"/>
        <c:tickLblPos val="nextTo"/>
        <c:crossAx val="54452224"/>
        <c:crosses val="autoZero"/>
        <c:crossBetween val="between"/>
      </c:valAx>
    </c:plotArea>
    <c:plotVisOnly val="1"/>
    <c:dispBlanksAs val="gap"/>
  </c:chart>
  <c:printSettings>
    <c:headerFooter/>
    <c:pageMargins b="0.75000000000000233" l="0.70000000000000062" r="0.70000000000000062" t="0.7500000000000023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stacked"/>
        <c:ser>
          <c:idx val="1"/>
          <c:order val="0"/>
          <c:tx>
            <c:strRef>
              <c:f>fig.8!$A$10</c:f>
              <c:strCache>
                <c:ptCount val="1"/>
                <c:pt idx="0">
                  <c:v>Funding</c:v>
                </c:pt>
              </c:strCache>
            </c:strRef>
          </c:tx>
          <c:cat>
            <c:numRef>
              <c:f>fig.8!$B$8:$M$8</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fig.8!$B$10:$M$10</c:f>
              <c:numCache>
                <c:formatCode>_-* #,##0.0_-;\-* #,##0.0_-;_-* "-"??_-;_-@_-</c:formatCode>
                <c:ptCount val="12"/>
                <c:pt idx="0">
                  <c:v>1196.6939560000001</c:v>
                </c:pt>
                <c:pt idx="1">
                  <c:v>300.52047199999998</c:v>
                </c:pt>
                <c:pt idx="2">
                  <c:v>26.511074000000001</c:v>
                </c:pt>
                <c:pt idx="3">
                  <c:v>0</c:v>
                </c:pt>
                <c:pt idx="4">
                  <c:v>63.620911</c:v>
                </c:pt>
                <c:pt idx="5">
                  <c:v>0</c:v>
                </c:pt>
                <c:pt idx="6">
                  <c:v>276.99088799999998</c:v>
                </c:pt>
                <c:pt idx="7">
                  <c:v>507.72383600000001</c:v>
                </c:pt>
                <c:pt idx="8">
                  <c:v>505.29990299999997</c:v>
                </c:pt>
                <c:pt idx="9">
                  <c:v>422.81846200000001</c:v>
                </c:pt>
                <c:pt idx="10">
                  <c:v>222.685419</c:v>
                </c:pt>
                <c:pt idx="11">
                  <c:v>357.38664199999999</c:v>
                </c:pt>
              </c:numCache>
            </c:numRef>
          </c:val>
        </c:ser>
        <c:ser>
          <c:idx val="2"/>
          <c:order val="1"/>
          <c:tx>
            <c:strRef>
              <c:f>fig.8!$A$11</c:f>
              <c:strCache>
                <c:ptCount val="1"/>
                <c:pt idx="0">
                  <c:v>Unmet requirements</c:v>
                </c:pt>
              </c:strCache>
            </c:strRef>
          </c:tx>
          <c:cat>
            <c:numRef>
              <c:f>fig.8!$B$8:$M$8</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fig.8!$B$11:$M$11</c:f>
              <c:numCache>
                <c:formatCode>_-* #,##0.0_-;\-* #,##0.0_-;_-* "-"??_-;_-@_-</c:formatCode>
                <c:ptCount val="12"/>
                <c:pt idx="0">
                  <c:v>583.81568300000004</c:v>
                </c:pt>
                <c:pt idx="1">
                  <c:v>1694.6235099999999</c:v>
                </c:pt>
                <c:pt idx="2">
                  <c:v>46.329946999999997</c:v>
                </c:pt>
                <c:pt idx="3">
                  <c:v>0</c:v>
                </c:pt>
                <c:pt idx="4">
                  <c:v>56.148893999999999</c:v>
                </c:pt>
                <c:pt idx="5">
                  <c:v>0</c:v>
                </c:pt>
                <c:pt idx="6">
                  <c:v>208.650094</c:v>
                </c:pt>
                <c:pt idx="7">
                  <c:v>157.199219</c:v>
                </c:pt>
                <c:pt idx="8">
                  <c:v>269.20840700000002</c:v>
                </c:pt>
                <c:pt idx="9">
                  <c:v>159.50016500000001</c:v>
                </c:pt>
                <c:pt idx="10">
                  <c:v>225.865903</c:v>
                </c:pt>
                <c:pt idx="11">
                  <c:v>117.041738</c:v>
                </c:pt>
              </c:numCache>
            </c:numRef>
          </c:val>
        </c:ser>
        <c:overlap val="100"/>
        <c:axId val="55644928"/>
        <c:axId val="55646464"/>
      </c:barChart>
      <c:lineChart>
        <c:grouping val="standard"/>
        <c:ser>
          <c:idx val="0"/>
          <c:order val="2"/>
          <c:tx>
            <c:strRef>
              <c:f>fig.8!$A$12</c:f>
              <c:strCache>
                <c:ptCount val="1"/>
                <c:pt idx="0">
                  <c:v>% of funding requirements met</c:v>
                </c:pt>
              </c:strCache>
            </c:strRef>
          </c:tx>
          <c:spPr>
            <a:ln>
              <a:noFill/>
            </a:ln>
          </c:spPr>
          <c:marker>
            <c:symbol val="x"/>
            <c:size val="7"/>
          </c:marker>
          <c:dLbls>
            <c:spPr>
              <a:noFill/>
              <a:ln>
                <a:noFill/>
              </a:ln>
              <a:effectLst/>
            </c:spPr>
            <c:showVal val="1"/>
            <c:extLst>
              <c:ext xmlns:c15="http://schemas.microsoft.com/office/drawing/2012/chart" uri="{CE6537A1-D6FC-4f65-9D91-7224C49458BB}">
                <c15:layout/>
                <c15:showLeaderLines val="0"/>
              </c:ext>
            </c:extLst>
          </c:dLbls>
          <c:cat>
            <c:numRef>
              <c:f>fig.8!$B$8:$M$8</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fig.8!$B$12:$M$12</c:f>
              <c:numCache>
                <c:formatCode>0%</c:formatCode>
                <c:ptCount val="12"/>
                <c:pt idx="0">
                  <c:v>0.67210754145206852</c:v>
                </c:pt>
                <c:pt idx="1">
                  <c:v>0.15062595717966584</c:v>
                </c:pt>
                <c:pt idx="2">
                  <c:v>0.36395802304857866</c:v>
                </c:pt>
                <c:pt idx="4">
                  <c:v>0.53119324190266481</c:v>
                </c:pt>
                <c:pt idx="6">
                  <c:v>0.5703614362595123</c:v>
                </c:pt>
                <c:pt idx="7">
                  <c:v>0.76358284192747694</c:v>
                </c:pt>
                <c:pt idx="8">
                  <c:v>0.65241379140270284</c:v>
                </c:pt>
                <c:pt idx="9">
                  <c:v>0.72609468836379853</c:v>
                </c:pt>
                <c:pt idx="10">
                  <c:v>0.49645471561000099</c:v>
                </c:pt>
                <c:pt idx="11">
                  <c:v>0.75329945902477413</c:v>
                </c:pt>
              </c:numCache>
            </c:numRef>
          </c:val>
        </c:ser>
        <c:marker val="1"/>
        <c:axId val="55658368"/>
        <c:axId val="55656832"/>
      </c:lineChart>
      <c:catAx>
        <c:axId val="55644928"/>
        <c:scaling>
          <c:orientation val="minMax"/>
        </c:scaling>
        <c:axPos val="b"/>
        <c:numFmt formatCode="General" sourceLinked="1"/>
        <c:tickLblPos val="nextTo"/>
        <c:crossAx val="55646464"/>
        <c:crosses val="autoZero"/>
        <c:auto val="1"/>
        <c:lblAlgn val="ctr"/>
        <c:lblOffset val="100"/>
      </c:catAx>
      <c:valAx>
        <c:axId val="55646464"/>
        <c:scaling>
          <c:orientation val="minMax"/>
        </c:scaling>
        <c:axPos val="l"/>
        <c:majorGridlines/>
        <c:title>
          <c:tx>
            <c:rich>
              <a:bodyPr rot="-5400000" vert="horz"/>
              <a:lstStyle/>
              <a:p>
                <a:pPr>
                  <a:defRPr/>
                </a:pPr>
                <a:r>
                  <a:rPr lang="en-US"/>
                  <a:t>US$ millions</a:t>
                </a:r>
              </a:p>
            </c:rich>
          </c:tx>
          <c:layout/>
        </c:title>
        <c:numFmt formatCode="#,##0" sourceLinked="0"/>
        <c:tickLblPos val="nextTo"/>
        <c:crossAx val="55644928"/>
        <c:crosses val="autoZero"/>
        <c:crossBetween val="between"/>
      </c:valAx>
      <c:valAx>
        <c:axId val="55656832"/>
        <c:scaling>
          <c:orientation val="minMax"/>
        </c:scaling>
        <c:axPos val="r"/>
        <c:numFmt formatCode="0%" sourceLinked="1"/>
        <c:tickLblPos val="nextTo"/>
        <c:crossAx val="55658368"/>
        <c:crosses val="max"/>
        <c:crossBetween val="between"/>
      </c:valAx>
      <c:catAx>
        <c:axId val="55658368"/>
        <c:scaling>
          <c:orientation val="minMax"/>
        </c:scaling>
        <c:delete val="1"/>
        <c:axPos val="b"/>
        <c:numFmt formatCode="General" sourceLinked="1"/>
        <c:tickLblPos val="none"/>
        <c:crossAx val="55656832"/>
        <c:crosses val="autoZero"/>
        <c:auto val="1"/>
        <c:lblAlgn val="ctr"/>
        <c:lblOffset val="100"/>
      </c:catAx>
    </c:plotArea>
    <c:legend>
      <c:legendPos val="r"/>
      <c:layout/>
    </c:legend>
    <c:plotVisOnly val="1"/>
    <c:dispBlanksAs val="gap"/>
  </c:chart>
  <c:printSettings>
    <c:headerFooter/>
    <c:pageMargins b="0.75000000000000233" l="0.70000000000000062" r="0.70000000000000062" t="0.7500000000000023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chart>
    <c:autoTitleDeleted val="1"/>
    <c:plotArea>
      <c:layout/>
      <c:pieChart>
        <c:varyColors val="1"/>
        <c:ser>
          <c:idx val="0"/>
          <c:order val="0"/>
          <c:tx>
            <c:strRef>
              <c:f>'fig. 9'!$J$4</c:f>
              <c:strCache>
                <c:ptCount val="1"/>
                <c:pt idx="0">
                  <c:v>2008-2012</c:v>
                </c:pt>
              </c:strCache>
            </c:strRef>
          </c:tx>
          <c:dLbls>
            <c:showVal val="1"/>
            <c:showCatName val="1"/>
            <c:showLeaderLines val="1"/>
          </c:dLbls>
          <c:cat>
            <c:strRef>
              <c:f>'fig. 9'!$A$5:$A$10</c:f>
              <c:strCache>
                <c:ptCount val="6"/>
                <c:pt idx="0">
                  <c:v>US</c:v>
                </c:pt>
                <c:pt idx="1">
                  <c:v>Australia</c:v>
                </c:pt>
                <c:pt idx="2">
                  <c:v>Spain</c:v>
                </c:pt>
                <c:pt idx="3">
                  <c:v>Italy</c:v>
                </c:pt>
                <c:pt idx="4">
                  <c:v>New Zealand</c:v>
                </c:pt>
                <c:pt idx="5">
                  <c:v>Netherlands</c:v>
                </c:pt>
              </c:strCache>
            </c:strRef>
          </c:cat>
          <c:val>
            <c:numRef>
              <c:f>'fig. 9'!$J$5:$J$10</c:f>
              <c:numCache>
                <c:formatCode>0</c:formatCode>
                <c:ptCount val="6"/>
                <c:pt idx="0">
                  <c:v>91.394718740917796</c:v>
                </c:pt>
                <c:pt idx="1">
                  <c:v>84.556927591337598</c:v>
                </c:pt>
                <c:pt idx="2">
                  <c:v>57.892537278737663</c:v>
                </c:pt>
                <c:pt idx="3">
                  <c:v>7.320008031119805</c:v>
                </c:pt>
                <c:pt idx="4">
                  <c:v>4.4675910896170556</c:v>
                </c:pt>
                <c:pt idx="5">
                  <c:v>1.84905990704332</c:v>
                </c:pt>
              </c:numCache>
            </c:numRef>
          </c:val>
        </c:ser>
        <c:dLbls>
          <c:showVal val="1"/>
          <c:showCatName val="1"/>
        </c:dLbls>
        <c:firstSliceAng val="0"/>
      </c:pieChart>
    </c:plotArea>
    <c:plotVisOnly val="1"/>
  </c:chart>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clustered"/>
        <c:ser>
          <c:idx val="0"/>
          <c:order val="0"/>
          <c:tx>
            <c:strRef>
              <c:f>fig.11!$A$5</c:f>
              <c:strCache>
                <c:ptCount val="1"/>
                <c:pt idx="0">
                  <c:v>ERF</c:v>
                </c:pt>
              </c:strCache>
            </c:strRef>
          </c:tx>
          <c:dLbls>
            <c:spPr>
              <a:noFill/>
              <a:ln>
                <a:noFill/>
              </a:ln>
              <a:effectLst/>
            </c:spPr>
            <c:showVal val="1"/>
            <c:extLst>
              <c:ext xmlns:c15="http://schemas.microsoft.com/office/drawing/2012/chart" uri="{CE6537A1-D6FC-4f65-9D91-7224C49458BB}">
                <c15:layout/>
                <c15:showLeaderLines val="0"/>
              </c:ext>
            </c:extLst>
          </c:dLbls>
          <c:cat>
            <c:numRef>
              <c:f>fig.11!$B$4:$J$4</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fig.11!$B$5:$J$5</c:f>
              <c:numCache>
                <c:formatCode>General</c:formatCode>
                <c:ptCount val="9"/>
                <c:pt idx="3" formatCode="_(* #,##0.0_);_(* \(#,##0.0\);_(* &quot;-&quot;??_);_(@_)">
                  <c:v>3.45025</c:v>
                </c:pt>
                <c:pt idx="4" formatCode="_(* #,##0.0_);_(* \(#,##0.0\);_(* &quot;-&quot;??_);_(@_)">
                  <c:v>2.8292609999999998</c:v>
                </c:pt>
                <c:pt idx="5" formatCode="_(* #,##0.0_);_(* \(#,##0.0\);_(* &quot;-&quot;??_);_(@_)">
                  <c:v>4.8008800000000003</c:v>
                </c:pt>
                <c:pt idx="6" formatCode="_(* #,##0.0_);_(* \(#,##0.0\);_(* &quot;-&quot;??_);_(@_)">
                  <c:v>5.7502969999999998</c:v>
                </c:pt>
                <c:pt idx="7" formatCode="_(* #,##0.0_);_(* \(#,##0.0\);_(* &quot;-&quot;??_);_(@_)">
                  <c:v>11.116092999999999</c:v>
                </c:pt>
                <c:pt idx="8" formatCode="_(* #,##0.0_);_(* \(#,##0.0\);_(* &quot;-&quot;??_);_(@_)">
                  <c:v>0</c:v>
                </c:pt>
              </c:numCache>
            </c:numRef>
          </c:val>
        </c:ser>
        <c:ser>
          <c:idx val="1"/>
          <c:order val="1"/>
          <c:tx>
            <c:strRef>
              <c:f>fig.11!$A$6</c:f>
              <c:strCache>
                <c:ptCount val="1"/>
                <c:pt idx="0">
                  <c:v>CHF</c:v>
                </c:pt>
              </c:strCache>
            </c:strRef>
          </c:tx>
          <c:dLbls>
            <c:spPr>
              <a:noFill/>
              <a:ln>
                <a:noFill/>
              </a:ln>
              <a:effectLst/>
            </c:spPr>
            <c:showVal val="1"/>
            <c:extLst>
              <c:ext xmlns:c15="http://schemas.microsoft.com/office/drawing/2012/chart" uri="{CE6537A1-D6FC-4f65-9D91-7224C49458BB}">
                <c15:layout/>
                <c15:showLeaderLines val="0"/>
              </c:ext>
            </c:extLst>
          </c:dLbls>
          <c:cat>
            <c:numRef>
              <c:f>fig.11!$B$4:$J$4</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fig.11!$B$6:$J$6</c:f>
              <c:numCache>
                <c:formatCode>General</c:formatCode>
                <c:ptCount val="9"/>
                <c:pt idx="3" formatCode="_(* #,##0.0_);_(* \(#,##0.0\);_(* &quot;-&quot;??_);_(@_)">
                  <c:v>0</c:v>
                </c:pt>
                <c:pt idx="4" formatCode="_(* #,##0.0_);_(* \(#,##0.0\);_(* &quot;-&quot;??_);_(@_)">
                  <c:v>0</c:v>
                </c:pt>
                <c:pt idx="5" formatCode="_(* #,##0.0_);_(* \(#,##0.0\);_(* &quot;-&quot;??_);_(@_)">
                  <c:v>0</c:v>
                </c:pt>
                <c:pt idx="6" formatCode="_(* #,##0.0_);_(* \(#,##0.0\);_(* &quot;-&quot;??_);_(@_)">
                  <c:v>0</c:v>
                </c:pt>
                <c:pt idx="7" formatCode="_(* #,##0.0_);_(* \(#,##0.0\);_(* &quot;-&quot;??_);_(@_)">
                  <c:v>0</c:v>
                </c:pt>
                <c:pt idx="8" formatCode="_(* #,##0.0_);_(* \(#,##0.0\);_(* &quot;-&quot;??_);_(@_)">
                  <c:v>25.4</c:v>
                </c:pt>
              </c:numCache>
            </c:numRef>
          </c:val>
        </c:ser>
        <c:ser>
          <c:idx val="2"/>
          <c:order val="2"/>
          <c:tx>
            <c:strRef>
              <c:f>fig.11!$A$7</c:f>
              <c:strCache>
                <c:ptCount val="1"/>
                <c:pt idx="0">
                  <c:v>CERF</c:v>
                </c:pt>
              </c:strCache>
            </c:strRef>
          </c:tx>
          <c:dLbls>
            <c:spPr>
              <a:noFill/>
              <a:ln>
                <a:noFill/>
              </a:ln>
              <a:effectLst/>
            </c:spPr>
            <c:showVal val="1"/>
            <c:extLst>
              <c:ext xmlns:c15="http://schemas.microsoft.com/office/drawing/2012/chart" uri="{CE6537A1-D6FC-4f65-9D91-7224C49458BB}">
                <c15:layout/>
                <c15:showLeaderLines val="0"/>
              </c:ext>
            </c:extLst>
          </c:dLbls>
          <c:cat>
            <c:numRef>
              <c:f>fig.11!$B$4:$J$4</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fig.11!$B$7:$J$7</c:f>
              <c:numCache>
                <c:formatCode>_(* #,##0.0_);_(* \(#,##0.0\);_(* "-"??_);_(@_)</c:formatCode>
                <c:ptCount val="9"/>
                <c:pt idx="0">
                  <c:v>32.304627000000004</c:v>
                </c:pt>
                <c:pt idx="1">
                  <c:v>5.4344070000000002</c:v>
                </c:pt>
                <c:pt idx="2">
                  <c:v>18.220644</c:v>
                </c:pt>
                <c:pt idx="3">
                  <c:v>4.1655670000000002</c:v>
                </c:pt>
                <c:pt idx="4">
                  <c:v>11.019952</c:v>
                </c:pt>
                <c:pt idx="5">
                  <c:v>0</c:v>
                </c:pt>
                <c:pt idx="6">
                  <c:v>9.9953959999999995</c:v>
                </c:pt>
                <c:pt idx="7">
                  <c:v>16.574041999999999</c:v>
                </c:pt>
                <c:pt idx="8" formatCode="0.0">
                  <c:v>3.9910209999999999</c:v>
                </c:pt>
              </c:numCache>
            </c:numRef>
          </c:val>
        </c:ser>
        <c:axId val="57306496"/>
        <c:axId val="57316480"/>
      </c:barChart>
      <c:catAx>
        <c:axId val="57306496"/>
        <c:scaling>
          <c:orientation val="minMax"/>
        </c:scaling>
        <c:axPos val="b"/>
        <c:numFmt formatCode="General" sourceLinked="1"/>
        <c:tickLblPos val="nextTo"/>
        <c:crossAx val="57316480"/>
        <c:crosses val="autoZero"/>
        <c:auto val="1"/>
        <c:lblAlgn val="ctr"/>
        <c:lblOffset val="100"/>
      </c:catAx>
      <c:valAx>
        <c:axId val="57316480"/>
        <c:scaling>
          <c:orientation val="minMax"/>
        </c:scaling>
        <c:axPos val="l"/>
        <c:majorGridlines/>
        <c:title>
          <c:tx>
            <c:rich>
              <a:bodyPr rot="-5400000" vert="horz"/>
              <a:lstStyle/>
              <a:p>
                <a:pPr>
                  <a:defRPr/>
                </a:pPr>
                <a:r>
                  <a:rPr lang="en-US"/>
                  <a:t>US$ millions</a:t>
                </a:r>
              </a:p>
            </c:rich>
          </c:tx>
          <c:layout/>
        </c:title>
        <c:numFmt formatCode="#,##0" sourceLinked="0"/>
        <c:tickLblPos val="nextTo"/>
        <c:crossAx val="57306496"/>
        <c:crosses val="autoZero"/>
        <c:crossBetween val="between"/>
      </c:valAx>
    </c:plotArea>
    <c:legend>
      <c:legendPos val="r"/>
      <c:layout/>
    </c:legend>
    <c:plotVisOnly val="1"/>
    <c:dispBlanksAs val="gap"/>
  </c:chart>
  <c:printSettings>
    <c:headerFooter/>
    <c:pageMargins b="0.75000000000000233" l="0.70000000000000062" r="0.70000000000000062" t="0.7500000000000023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GB"/>
  <c:chart>
    <c:plotArea>
      <c:layout/>
      <c:barChart>
        <c:barDir val="bar"/>
        <c:grouping val="percentStacked"/>
        <c:ser>
          <c:idx val="0"/>
          <c:order val="0"/>
          <c:tx>
            <c:strRef>
              <c:f>'[5]iasc-sectors'!$R$3</c:f>
              <c:strCache>
                <c:ptCount val="1"/>
                <c:pt idx="0">
                  <c:v>Food</c:v>
                </c:pt>
              </c:strCache>
            </c:strRef>
          </c:tx>
          <c:cat>
            <c:strRef>
              <c:f>'[5]iasc-sectors'!$S$2:$T$2</c:f>
              <c:strCache>
                <c:ptCount val="2"/>
                <c:pt idx="0">
                  <c:v>2004-2008</c:v>
                </c:pt>
                <c:pt idx="1">
                  <c:v>2009-2013</c:v>
                </c:pt>
              </c:strCache>
            </c:strRef>
          </c:cat>
          <c:val>
            <c:numRef>
              <c:f>'[5]iasc-sectors'!$S$3:$T$3</c:f>
              <c:numCache>
                <c:formatCode>General</c:formatCode>
                <c:ptCount val="2"/>
                <c:pt idx="0">
                  <c:v>338.18405899999999</c:v>
                </c:pt>
                <c:pt idx="1">
                  <c:v>1277.9293170000003</c:v>
                </c:pt>
              </c:numCache>
            </c:numRef>
          </c:val>
        </c:ser>
        <c:ser>
          <c:idx val="1"/>
          <c:order val="1"/>
          <c:tx>
            <c:strRef>
              <c:f>'[5]iasc-sectors'!$R$4</c:f>
              <c:strCache>
                <c:ptCount val="1"/>
                <c:pt idx="0">
                  <c:v>Sector not yet specified</c:v>
                </c:pt>
              </c:strCache>
            </c:strRef>
          </c:tx>
          <c:cat>
            <c:strRef>
              <c:f>'[5]iasc-sectors'!$S$2:$T$2</c:f>
              <c:strCache>
                <c:ptCount val="2"/>
                <c:pt idx="0">
                  <c:v>2004-2008</c:v>
                </c:pt>
                <c:pt idx="1">
                  <c:v>2009-2013</c:v>
                </c:pt>
              </c:strCache>
            </c:strRef>
          </c:cat>
          <c:val>
            <c:numRef>
              <c:f>'[5]iasc-sectors'!$S$4:$T$4</c:f>
              <c:numCache>
                <c:formatCode>General</c:formatCode>
                <c:ptCount val="2"/>
                <c:pt idx="0">
                  <c:v>28.823015999999999</c:v>
                </c:pt>
                <c:pt idx="1">
                  <c:v>520.862255</c:v>
                </c:pt>
              </c:numCache>
            </c:numRef>
          </c:val>
        </c:ser>
        <c:ser>
          <c:idx val="2"/>
          <c:order val="2"/>
          <c:tx>
            <c:strRef>
              <c:f>'[5]iasc-sectors'!$R$5</c:f>
              <c:strCache>
                <c:ptCount val="1"/>
                <c:pt idx="0">
                  <c:v>Mine action</c:v>
                </c:pt>
              </c:strCache>
            </c:strRef>
          </c:tx>
          <c:cat>
            <c:strRef>
              <c:f>'[5]iasc-sectors'!$S$2:$T$2</c:f>
              <c:strCache>
                <c:ptCount val="2"/>
                <c:pt idx="0">
                  <c:v>2004-2008</c:v>
                </c:pt>
                <c:pt idx="1">
                  <c:v>2009-2013</c:v>
                </c:pt>
              </c:strCache>
            </c:strRef>
          </c:cat>
          <c:val>
            <c:numRef>
              <c:f>'[5]iasc-sectors'!$S$5:$T$5</c:f>
              <c:numCache>
                <c:formatCode>General</c:formatCode>
                <c:ptCount val="2"/>
                <c:pt idx="0">
                  <c:v>115.773331</c:v>
                </c:pt>
                <c:pt idx="1">
                  <c:v>274.13989900000001</c:v>
                </c:pt>
              </c:numCache>
            </c:numRef>
          </c:val>
        </c:ser>
        <c:ser>
          <c:idx val="3"/>
          <c:order val="3"/>
          <c:tx>
            <c:strRef>
              <c:f>'[5]iasc-sectors'!$R$6</c:f>
              <c:strCache>
                <c:ptCount val="1"/>
                <c:pt idx="0">
                  <c:v>Multi-sector</c:v>
                </c:pt>
              </c:strCache>
            </c:strRef>
          </c:tx>
          <c:cat>
            <c:strRef>
              <c:f>'[5]iasc-sectors'!$S$2:$T$2</c:f>
              <c:strCache>
                <c:ptCount val="2"/>
                <c:pt idx="0">
                  <c:v>2004-2008</c:v>
                </c:pt>
                <c:pt idx="1">
                  <c:v>2009-2013</c:v>
                </c:pt>
              </c:strCache>
            </c:strRef>
          </c:cat>
          <c:val>
            <c:numRef>
              <c:f>'[5]iasc-sectors'!$S$6:$T$6</c:f>
              <c:numCache>
                <c:formatCode>General</c:formatCode>
                <c:ptCount val="2"/>
                <c:pt idx="0">
                  <c:v>301.46504899999996</c:v>
                </c:pt>
                <c:pt idx="1">
                  <c:v>264.31142</c:v>
                </c:pt>
              </c:numCache>
            </c:numRef>
          </c:val>
        </c:ser>
        <c:ser>
          <c:idx val="4"/>
          <c:order val="4"/>
          <c:tx>
            <c:strRef>
              <c:f>'[5]iasc-sectors'!$R$7</c:f>
              <c:strCache>
                <c:ptCount val="1"/>
                <c:pt idx="0">
                  <c:v>Health</c:v>
                </c:pt>
              </c:strCache>
            </c:strRef>
          </c:tx>
          <c:cat>
            <c:strRef>
              <c:f>'[5]iasc-sectors'!$S$2:$T$2</c:f>
              <c:strCache>
                <c:ptCount val="2"/>
                <c:pt idx="0">
                  <c:v>2004-2008</c:v>
                </c:pt>
                <c:pt idx="1">
                  <c:v>2009-2013</c:v>
                </c:pt>
              </c:strCache>
            </c:strRef>
          </c:cat>
          <c:val>
            <c:numRef>
              <c:f>'[5]iasc-sectors'!$S$7:$T$7</c:f>
              <c:numCache>
                <c:formatCode>General</c:formatCode>
                <c:ptCount val="2"/>
                <c:pt idx="0">
                  <c:v>54.215730000000008</c:v>
                </c:pt>
                <c:pt idx="1">
                  <c:v>219.079093</c:v>
                </c:pt>
              </c:numCache>
            </c:numRef>
          </c:val>
        </c:ser>
        <c:ser>
          <c:idx val="5"/>
          <c:order val="5"/>
          <c:tx>
            <c:strRef>
              <c:f>'[5]iasc-sectors'!$R$8</c:f>
              <c:strCache>
                <c:ptCount val="1"/>
                <c:pt idx="0">
                  <c:v>Coordination and support services</c:v>
                </c:pt>
              </c:strCache>
            </c:strRef>
          </c:tx>
          <c:cat>
            <c:strRef>
              <c:f>'[5]iasc-sectors'!$S$2:$T$2</c:f>
              <c:strCache>
                <c:ptCount val="2"/>
                <c:pt idx="0">
                  <c:v>2004-2008</c:v>
                </c:pt>
                <c:pt idx="1">
                  <c:v>2009-2013</c:v>
                </c:pt>
              </c:strCache>
            </c:strRef>
          </c:cat>
          <c:val>
            <c:numRef>
              <c:f>'[5]iasc-sectors'!$S$8:$T$8</c:f>
              <c:numCache>
                <c:formatCode>General</c:formatCode>
                <c:ptCount val="2"/>
                <c:pt idx="0">
                  <c:v>47.851983000000004</c:v>
                </c:pt>
                <c:pt idx="1">
                  <c:v>203.66506399999994</c:v>
                </c:pt>
              </c:numCache>
            </c:numRef>
          </c:val>
        </c:ser>
        <c:ser>
          <c:idx val="6"/>
          <c:order val="6"/>
          <c:tx>
            <c:strRef>
              <c:f>'[5]iasc-sectors'!$R$9</c:f>
              <c:strCache>
                <c:ptCount val="1"/>
                <c:pt idx="0">
                  <c:v>Shelter and NFIs</c:v>
                </c:pt>
              </c:strCache>
            </c:strRef>
          </c:tx>
          <c:cat>
            <c:strRef>
              <c:f>'[5]iasc-sectors'!$S$2:$T$2</c:f>
              <c:strCache>
                <c:ptCount val="2"/>
                <c:pt idx="0">
                  <c:v>2004-2008</c:v>
                </c:pt>
                <c:pt idx="1">
                  <c:v>2009-2013</c:v>
                </c:pt>
              </c:strCache>
            </c:strRef>
          </c:cat>
          <c:val>
            <c:numRef>
              <c:f>'[5]iasc-sectors'!$S$9:$T$9</c:f>
              <c:numCache>
                <c:formatCode>General</c:formatCode>
                <c:ptCount val="2"/>
                <c:pt idx="0">
                  <c:v>18.212576000000002</c:v>
                </c:pt>
                <c:pt idx="1">
                  <c:v>124.54289999999999</c:v>
                </c:pt>
              </c:numCache>
            </c:numRef>
          </c:val>
        </c:ser>
        <c:ser>
          <c:idx val="7"/>
          <c:order val="7"/>
          <c:tx>
            <c:strRef>
              <c:f>'[5]iasc-sectors'!$R$10</c:f>
              <c:strCache>
                <c:ptCount val="1"/>
                <c:pt idx="0">
                  <c:v>Water and sanitation</c:v>
                </c:pt>
              </c:strCache>
            </c:strRef>
          </c:tx>
          <c:cat>
            <c:strRef>
              <c:f>'[5]iasc-sectors'!$S$2:$T$2</c:f>
              <c:strCache>
                <c:ptCount val="2"/>
                <c:pt idx="0">
                  <c:v>2004-2008</c:v>
                </c:pt>
                <c:pt idx="1">
                  <c:v>2009-2013</c:v>
                </c:pt>
              </c:strCache>
            </c:strRef>
          </c:cat>
          <c:val>
            <c:numRef>
              <c:f>'[5]iasc-sectors'!$S$10:$T$10</c:f>
              <c:numCache>
                <c:formatCode>General</c:formatCode>
                <c:ptCount val="2"/>
                <c:pt idx="0">
                  <c:v>44.708065999999995</c:v>
                </c:pt>
                <c:pt idx="1">
                  <c:v>108.27996399999999</c:v>
                </c:pt>
              </c:numCache>
            </c:numRef>
          </c:val>
        </c:ser>
        <c:ser>
          <c:idx val="8"/>
          <c:order val="8"/>
          <c:tx>
            <c:strRef>
              <c:f>'[5]iasc-sectors'!$R$11</c:f>
              <c:strCache>
                <c:ptCount val="1"/>
                <c:pt idx="0">
                  <c:v>Agriculture</c:v>
                </c:pt>
              </c:strCache>
            </c:strRef>
          </c:tx>
          <c:cat>
            <c:strRef>
              <c:f>'[5]iasc-sectors'!$S$2:$T$2</c:f>
              <c:strCache>
                <c:ptCount val="2"/>
                <c:pt idx="0">
                  <c:v>2004-2008</c:v>
                </c:pt>
                <c:pt idx="1">
                  <c:v>2009-2013</c:v>
                </c:pt>
              </c:strCache>
            </c:strRef>
          </c:cat>
          <c:val>
            <c:numRef>
              <c:f>'[5]iasc-sectors'!$S$11:$T$11</c:f>
              <c:numCache>
                <c:formatCode>General</c:formatCode>
                <c:ptCount val="2"/>
                <c:pt idx="0">
                  <c:v>84.090710000000001</c:v>
                </c:pt>
                <c:pt idx="1">
                  <c:v>100.32366400000001</c:v>
                </c:pt>
              </c:numCache>
            </c:numRef>
          </c:val>
        </c:ser>
        <c:ser>
          <c:idx val="9"/>
          <c:order val="9"/>
          <c:tx>
            <c:strRef>
              <c:f>'[5]iasc-sectors'!$R$12</c:f>
              <c:strCache>
                <c:ptCount val="1"/>
                <c:pt idx="0">
                  <c:v>Protection/Human rights/Rule of law</c:v>
                </c:pt>
              </c:strCache>
            </c:strRef>
          </c:tx>
          <c:cat>
            <c:strRef>
              <c:f>'[5]iasc-sectors'!$S$2:$T$2</c:f>
              <c:strCache>
                <c:ptCount val="2"/>
                <c:pt idx="0">
                  <c:v>2004-2008</c:v>
                </c:pt>
                <c:pt idx="1">
                  <c:v>2009-2013</c:v>
                </c:pt>
              </c:strCache>
            </c:strRef>
          </c:cat>
          <c:val>
            <c:numRef>
              <c:f>'[5]iasc-sectors'!$S$12:$T$12</c:f>
              <c:numCache>
                <c:formatCode>General</c:formatCode>
                <c:ptCount val="2"/>
                <c:pt idx="0">
                  <c:v>25.823979999999999</c:v>
                </c:pt>
                <c:pt idx="1">
                  <c:v>62.217565</c:v>
                </c:pt>
              </c:numCache>
            </c:numRef>
          </c:val>
        </c:ser>
        <c:ser>
          <c:idx val="10"/>
          <c:order val="10"/>
          <c:tx>
            <c:strRef>
              <c:f>'[5]iasc-sectors'!$R$13</c:f>
              <c:strCache>
                <c:ptCount val="1"/>
                <c:pt idx="0">
                  <c:v>Economic recovery and infrastructure</c:v>
                </c:pt>
              </c:strCache>
            </c:strRef>
          </c:tx>
          <c:cat>
            <c:strRef>
              <c:f>'[5]iasc-sectors'!$S$2:$T$2</c:f>
              <c:strCache>
                <c:ptCount val="2"/>
                <c:pt idx="0">
                  <c:v>2004-2008</c:v>
                </c:pt>
                <c:pt idx="1">
                  <c:v>2009-2013</c:v>
                </c:pt>
              </c:strCache>
            </c:strRef>
          </c:cat>
          <c:val>
            <c:numRef>
              <c:f>'[5]iasc-sectors'!$S$13:$T$13</c:f>
              <c:numCache>
                <c:formatCode>General</c:formatCode>
                <c:ptCount val="2"/>
                <c:pt idx="0">
                  <c:v>92.854453000000007</c:v>
                </c:pt>
                <c:pt idx="1">
                  <c:v>57.183200999999997</c:v>
                </c:pt>
              </c:numCache>
            </c:numRef>
          </c:val>
        </c:ser>
        <c:ser>
          <c:idx val="11"/>
          <c:order val="11"/>
          <c:tx>
            <c:strRef>
              <c:f>'[5]iasc-sectors'!$R$14</c:f>
              <c:strCache>
                <c:ptCount val="1"/>
                <c:pt idx="0">
                  <c:v>Education</c:v>
                </c:pt>
              </c:strCache>
            </c:strRef>
          </c:tx>
          <c:cat>
            <c:strRef>
              <c:f>'[5]iasc-sectors'!$S$2:$T$2</c:f>
              <c:strCache>
                <c:ptCount val="2"/>
                <c:pt idx="0">
                  <c:v>2004-2008</c:v>
                </c:pt>
                <c:pt idx="1">
                  <c:v>2009-2013</c:v>
                </c:pt>
              </c:strCache>
            </c:strRef>
          </c:cat>
          <c:val>
            <c:numRef>
              <c:f>'[5]iasc-sectors'!$S$14:$T$14</c:f>
              <c:numCache>
                <c:formatCode>General</c:formatCode>
                <c:ptCount val="2"/>
                <c:pt idx="0">
                  <c:v>17.494064000000002</c:v>
                </c:pt>
                <c:pt idx="1">
                  <c:v>50.224578000000008</c:v>
                </c:pt>
              </c:numCache>
            </c:numRef>
          </c:val>
        </c:ser>
        <c:ser>
          <c:idx val="12"/>
          <c:order val="12"/>
          <c:tx>
            <c:strRef>
              <c:f>'[5]iasc-sectors'!$R$15</c:f>
              <c:strCache>
                <c:ptCount val="1"/>
                <c:pt idx="0">
                  <c:v>Safety and security</c:v>
                </c:pt>
              </c:strCache>
            </c:strRef>
          </c:tx>
          <c:cat>
            <c:strRef>
              <c:f>'[5]iasc-sectors'!$S$2:$T$2</c:f>
              <c:strCache>
                <c:ptCount val="2"/>
                <c:pt idx="0">
                  <c:v>2004-2008</c:v>
                </c:pt>
                <c:pt idx="1">
                  <c:v>2009-2013</c:v>
                </c:pt>
              </c:strCache>
            </c:strRef>
          </c:cat>
          <c:val>
            <c:numRef>
              <c:f>'[5]iasc-sectors'!$S$15:$T$15</c:f>
              <c:numCache>
                <c:formatCode>General</c:formatCode>
                <c:ptCount val="2"/>
                <c:pt idx="0">
                  <c:v>5.1229440000000004</c:v>
                </c:pt>
                <c:pt idx="1">
                  <c:v>3.2392270000000001</c:v>
                </c:pt>
              </c:numCache>
            </c:numRef>
          </c:val>
        </c:ser>
        <c:overlap val="100"/>
        <c:axId val="55822976"/>
        <c:axId val="57672064"/>
      </c:barChart>
      <c:catAx>
        <c:axId val="55822976"/>
        <c:scaling>
          <c:orientation val="minMax"/>
        </c:scaling>
        <c:axPos val="l"/>
        <c:numFmt formatCode="General" sourceLinked="0"/>
        <c:tickLblPos val="nextTo"/>
        <c:crossAx val="57672064"/>
        <c:crosses val="autoZero"/>
        <c:auto val="1"/>
        <c:lblAlgn val="ctr"/>
        <c:lblOffset val="100"/>
      </c:catAx>
      <c:valAx>
        <c:axId val="57672064"/>
        <c:scaling>
          <c:orientation val="minMax"/>
        </c:scaling>
        <c:axPos val="b"/>
        <c:majorGridlines/>
        <c:numFmt formatCode="0%" sourceLinked="1"/>
        <c:tickLblPos val="nextTo"/>
        <c:crossAx val="55822976"/>
        <c:crosses val="autoZero"/>
        <c:crossBetween val="between"/>
      </c:valAx>
    </c:plotArea>
    <c:legend>
      <c:legendPos val="r"/>
      <c:layout/>
    </c:legend>
    <c:plotVisOnly val="1"/>
    <c:dispBlanksAs val="gap"/>
  </c:chart>
  <c:printSettings>
    <c:headerFooter/>
    <c:pageMargins b="0.75000000000000233" l="0.70000000000000062" r="0.70000000000000062" t="0.75000000000000233"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8</xdr:col>
      <xdr:colOff>9525</xdr:colOff>
      <xdr:row>5</xdr:row>
      <xdr:rowOff>33337</xdr:rowOff>
    </xdr:from>
    <xdr:to>
      <xdr:col>15</xdr:col>
      <xdr:colOff>314325</xdr:colOff>
      <xdr:row>19</xdr:row>
      <xdr:rowOff>109537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139700</xdr:colOff>
      <xdr:row>73</xdr:row>
      <xdr:rowOff>146049</xdr:rowOff>
    </xdr:from>
    <xdr:to>
      <xdr:col>20</xdr:col>
      <xdr:colOff>444500</xdr:colOff>
      <xdr:row>90</xdr:row>
      <xdr:rowOff>82549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11</xdr:row>
      <xdr:rowOff>0</xdr:rowOff>
    </xdr:from>
    <xdr:to>
      <xdr:col>13</xdr:col>
      <xdr:colOff>328083</xdr:colOff>
      <xdr:row>159</xdr:row>
      <xdr:rowOff>43393</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1166812</xdr:colOff>
      <xdr:row>25</xdr:row>
      <xdr:rowOff>3571</xdr:rowOff>
    </xdr:from>
    <xdr:to>
      <xdr:col>13</xdr:col>
      <xdr:colOff>154780</xdr:colOff>
      <xdr:row>40</xdr:row>
      <xdr:rowOff>35718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76200</xdr:colOff>
      <xdr:row>12</xdr:row>
      <xdr:rowOff>9525</xdr:rowOff>
    </xdr:from>
    <xdr:to>
      <xdr:col>8</xdr:col>
      <xdr:colOff>381000</xdr:colOff>
      <xdr:row>26</xdr:row>
      <xdr:rowOff>85725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2846294</xdr:colOff>
      <xdr:row>11</xdr:row>
      <xdr:rowOff>23532</xdr:rowOff>
    </xdr:from>
    <xdr:to>
      <xdr:col>12</xdr:col>
      <xdr:colOff>470647</xdr:colOff>
      <xdr:row>25</xdr:row>
      <xdr:rowOff>99732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647699</xdr:colOff>
      <xdr:row>16</xdr:row>
      <xdr:rowOff>42862</xdr:rowOff>
    </xdr:from>
    <xdr:to>
      <xdr:col>7</xdr:col>
      <xdr:colOff>209549</xdr:colOff>
      <xdr:row>30</xdr:row>
      <xdr:rowOff>104775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4</xdr:col>
      <xdr:colOff>438150</xdr:colOff>
      <xdr:row>8</xdr:row>
      <xdr:rowOff>33337</xdr:rowOff>
    </xdr:from>
    <xdr:to>
      <xdr:col>14</xdr:col>
      <xdr:colOff>495300</xdr:colOff>
      <xdr:row>22</xdr:row>
      <xdr:rowOff>109537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2</xdr:col>
      <xdr:colOff>333375</xdr:colOff>
      <xdr:row>9</xdr:row>
      <xdr:rowOff>138112</xdr:rowOff>
    </xdr:from>
    <xdr:to>
      <xdr:col>14</xdr:col>
      <xdr:colOff>0</xdr:colOff>
      <xdr:row>24</xdr:row>
      <xdr:rowOff>23812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3</xdr:col>
      <xdr:colOff>304800</xdr:colOff>
      <xdr:row>15</xdr:row>
      <xdr:rowOff>38100</xdr:rowOff>
    </xdr:from>
    <xdr:to>
      <xdr:col>19</xdr:col>
      <xdr:colOff>361950</xdr:colOff>
      <xdr:row>29</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0.10928</cdr:x>
      <cdr:y>0.90278</cdr:y>
    </cdr:from>
    <cdr:to>
      <cdr:x>0.15571</cdr:x>
      <cdr:y>0.97569</cdr:y>
    </cdr:to>
    <cdr:sp macro="" textlink="">
      <cdr:nvSpPr>
        <cdr:cNvPr id="2" name="TextBox 1"/>
        <cdr:cNvSpPr txBox="1"/>
      </cdr:nvSpPr>
      <cdr:spPr>
        <a:xfrm xmlns:a="http://schemas.openxmlformats.org/drawingml/2006/main">
          <a:off x="1076325" y="2476500"/>
          <a:ext cx="45720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0.11605</cdr:x>
      <cdr:y>0.92083</cdr:y>
    </cdr:from>
    <cdr:to>
      <cdr:x>0.16248</cdr:x>
      <cdr:y>0.97917</cdr:y>
    </cdr:to>
    <cdr:sp macro="" textlink="">
      <cdr:nvSpPr>
        <cdr:cNvPr id="3" name="TextBox 2"/>
        <cdr:cNvSpPr txBox="1"/>
      </cdr:nvSpPr>
      <cdr:spPr>
        <a:xfrm xmlns:a="http://schemas.openxmlformats.org/drawingml/2006/main">
          <a:off x="1143000" y="2526031"/>
          <a:ext cx="457200" cy="1600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0.10542</cdr:x>
      <cdr:y>0.89583</cdr:y>
    </cdr:from>
    <cdr:to>
      <cdr:x>0.16344</cdr:x>
      <cdr:y>0.96875</cdr:y>
    </cdr:to>
    <cdr:sp macro="" textlink="">
      <cdr:nvSpPr>
        <cdr:cNvPr id="4" name="TextBox 3"/>
        <cdr:cNvSpPr txBox="1"/>
      </cdr:nvSpPr>
      <cdr:spPr>
        <a:xfrm xmlns:a="http://schemas.openxmlformats.org/drawingml/2006/main">
          <a:off x="1038226" y="2457452"/>
          <a:ext cx="571500" cy="200024"/>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GB" sz="1100"/>
            <a:t> 2003</a:t>
          </a:r>
        </a:p>
      </cdr:txBody>
    </cdr:sp>
  </cdr:relSizeAnchor>
  <cdr:relSizeAnchor xmlns:cdr="http://schemas.openxmlformats.org/drawingml/2006/chartDrawing">
    <cdr:from>
      <cdr:x>0.15957</cdr:x>
      <cdr:y>0.89931</cdr:y>
    </cdr:from>
    <cdr:to>
      <cdr:x>0.2176</cdr:x>
      <cdr:y>0.97222</cdr:y>
    </cdr:to>
    <cdr:sp macro="" textlink="">
      <cdr:nvSpPr>
        <cdr:cNvPr id="5" name="TextBox 1"/>
        <cdr:cNvSpPr txBox="1"/>
      </cdr:nvSpPr>
      <cdr:spPr>
        <a:xfrm xmlns:a="http://schemas.openxmlformats.org/drawingml/2006/main">
          <a:off x="1571625" y="2466975"/>
          <a:ext cx="571500" cy="200024"/>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 2004</a:t>
          </a:r>
        </a:p>
      </cdr:txBody>
    </cdr:sp>
  </cdr:relSizeAnchor>
  <cdr:relSizeAnchor xmlns:cdr="http://schemas.openxmlformats.org/drawingml/2006/chartDrawing">
    <cdr:from>
      <cdr:x>0.25822</cdr:x>
      <cdr:y>0.89583</cdr:y>
    </cdr:from>
    <cdr:to>
      <cdr:x>0.31625</cdr:x>
      <cdr:y>0.96875</cdr:y>
    </cdr:to>
    <cdr:sp macro="" textlink="">
      <cdr:nvSpPr>
        <cdr:cNvPr id="6" name="TextBox 1"/>
        <cdr:cNvSpPr txBox="1"/>
      </cdr:nvSpPr>
      <cdr:spPr>
        <a:xfrm xmlns:a="http://schemas.openxmlformats.org/drawingml/2006/main">
          <a:off x="2543175" y="2457451"/>
          <a:ext cx="571500" cy="200024"/>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 2006</a:t>
          </a:r>
        </a:p>
      </cdr:txBody>
    </cdr:sp>
  </cdr:relSizeAnchor>
  <cdr:relSizeAnchor xmlns:cdr="http://schemas.openxmlformats.org/drawingml/2006/chartDrawing">
    <cdr:from>
      <cdr:x>0.21277</cdr:x>
      <cdr:y>0.89583</cdr:y>
    </cdr:from>
    <cdr:to>
      <cdr:x>0.27079</cdr:x>
      <cdr:y>0.96875</cdr:y>
    </cdr:to>
    <cdr:sp macro="" textlink="">
      <cdr:nvSpPr>
        <cdr:cNvPr id="7" name="TextBox 1"/>
        <cdr:cNvSpPr txBox="1"/>
      </cdr:nvSpPr>
      <cdr:spPr>
        <a:xfrm xmlns:a="http://schemas.openxmlformats.org/drawingml/2006/main">
          <a:off x="2095500" y="2457451"/>
          <a:ext cx="571500" cy="20002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1100"/>
            <a:t> 2005</a:t>
          </a:r>
        </a:p>
      </cdr:txBody>
    </cdr:sp>
  </cdr:relSizeAnchor>
  <cdr:relSizeAnchor xmlns:cdr="http://schemas.openxmlformats.org/drawingml/2006/chartDrawing">
    <cdr:from>
      <cdr:x>0.35493</cdr:x>
      <cdr:y>0.89583</cdr:y>
    </cdr:from>
    <cdr:to>
      <cdr:x>0.41296</cdr:x>
      <cdr:y>0.96875</cdr:y>
    </cdr:to>
    <cdr:sp macro="" textlink="">
      <cdr:nvSpPr>
        <cdr:cNvPr id="8" name="TextBox 1"/>
        <cdr:cNvSpPr txBox="1"/>
      </cdr:nvSpPr>
      <cdr:spPr>
        <a:xfrm xmlns:a="http://schemas.openxmlformats.org/drawingml/2006/main">
          <a:off x="3495675" y="2457450"/>
          <a:ext cx="571500" cy="200024"/>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GB" sz="1100"/>
            <a:t> 2008</a:t>
          </a:r>
          <a:endParaRPr lang="en-GB" sz="1100" b="0" i="0" baseline="0">
            <a:latin typeface="+mn-lt"/>
            <a:ea typeface="+mn-ea"/>
            <a:cs typeface="+mn-cs"/>
          </a:endParaRPr>
        </a:p>
        <a:p xmlns:a="http://schemas.openxmlformats.org/drawingml/2006/main">
          <a:endParaRPr lang="en-GB" sz="1100"/>
        </a:p>
      </cdr:txBody>
    </cdr:sp>
  </cdr:relSizeAnchor>
  <cdr:relSizeAnchor xmlns:cdr="http://schemas.openxmlformats.org/drawingml/2006/chartDrawing">
    <cdr:from>
      <cdr:x>0</cdr:x>
      <cdr:y>0</cdr:y>
    </cdr:from>
    <cdr:to>
      <cdr:x>0.00248</cdr:x>
      <cdr:y>0.00889</cdr:y>
    </cdr:to>
    <cdr:pic>
      <cdr:nvPicPr>
        <cdr:cNvPr id="9"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0.30658</cdr:x>
      <cdr:y>0.89236</cdr:y>
    </cdr:from>
    <cdr:to>
      <cdr:x>0.3646</cdr:x>
      <cdr:y>0.96528</cdr:y>
    </cdr:to>
    <cdr:sp macro="" textlink="">
      <cdr:nvSpPr>
        <cdr:cNvPr id="10" name="TextBox 1"/>
        <cdr:cNvSpPr txBox="1"/>
      </cdr:nvSpPr>
      <cdr:spPr>
        <a:xfrm xmlns:a="http://schemas.openxmlformats.org/drawingml/2006/main">
          <a:off x="3019425" y="2447925"/>
          <a:ext cx="571500" cy="20002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GB" sz="1100"/>
            <a:t> 2007</a:t>
          </a:r>
          <a:endParaRPr lang="en-GB" sz="1100" b="0" i="0" baseline="0">
            <a:latin typeface="Calibri"/>
          </a:endParaRPr>
        </a:p>
        <a:p xmlns:a="http://schemas.openxmlformats.org/drawingml/2006/main">
          <a:endParaRPr lang="en-GB" sz="1100"/>
        </a:p>
      </cdr:txBody>
    </cdr:sp>
  </cdr:relSizeAnchor>
  <cdr:relSizeAnchor xmlns:cdr="http://schemas.openxmlformats.org/drawingml/2006/chartDrawing">
    <cdr:from>
      <cdr:x>0.40426</cdr:x>
      <cdr:y>0.89236</cdr:y>
    </cdr:from>
    <cdr:to>
      <cdr:x>0.46228</cdr:x>
      <cdr:y>0.96528</cdr:y>
    </cdr:to>
    <cdr:sp macro="" textlink="">
      <cdr:nvSpPr>
        <cdr:cNvPr id="11" name="TextBox 1"/>
        <cdr:cNvSpPr txBox="1"/>
      </cdr:nvSpPr>
      <cdr:spPr>
        <a:xfrm xmlns:a="http://schemas.openxmlformats.org/drawingml/2006/main">
          <a:off x="3981450" y="2447925"/>
          <a:ext cx="571500" cy="200024"/>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GB" sz="1100"/>
            <a:t> 2009</a:t>
          </a:r>
          <a:endParaRPr lang="en-GB" sz="1100" b="0" i="0" baseline="0">
            <a:latin typeface="+mn-lt"/>
            <a:ea typeface="+mn-ea"/>
            <a:cs typeface="+mn-cs"/>
          </a:endParaRPr>
        </a:p>
        <a:p xmlns:a="http://schemas.openxmlformats.org/drawingml/2006/main">
          <a:endParaRPr lang="en-GB" sz="1100"/>
        </a:p>
      </cdr:txBody>
    </cdr:sp>
  </cdr:relSizeAnchor>
  <cdr:relSizeAnchor xmlns:cdr="http://schemas.openxmlformats.org/drawingml/2006/chartDrawing">
    <cdr:from>
      <cdr:x>0.45261</cdr:x>
      <cdr:y>0.89931</cdr:y>
    </cdr:from>
    <cdr:to>
      <cdr:x>0.51064</cdr:x>
      <cdr:y>0.97222</cdr:y>
    </cdr:to>
    <cdr:sp macro="" textlink="">
      <cdr:nvSpPr>
        <cdr:cNvPr id="12" name="TextBox 1"/>
        <cdr:cNvSpPr txBox="1"/>
      </cdr:nvSpPr>
      <cdr:spPr>
        <a:xfrm xmlns:a="http://schemas.openxmlformats.org/drawingml/2006/main">
          <a:off x="4457700" y="2466975"/>
          <a:ext cx="571500" cy="200024"/>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GB" sz="1100"/>
            <a:t> 2010</a:t>
          </a:r>
          <a:endParaRPr lang="en-GB" sz="1100" b="0" i="0" baseline="0">
            <a:latin typeface="+mn-lt"/>
            <a:ea typeface="+mn-ea"/>
            <a:cs typeface="+mn-cs"/>
          </a:endParaRPr>
        </a:p>
        <a:p xmlns:a="http://schemas.openxmlformats.org/drawingml/2006/main">
          <a:endParaRPr lang="en-GB" sz="1100"/>
        </a:p>
      </cdr:txBody>
    </cdr:sp>
  </cdr:relSizeAnchor>
  <cdr:relSizeAnchor xmlns:cdr="http://schemas.openxmlformats.org/drawingml/2006/chartDrawing">
    <cdr:from>
      <cdr:x>0.50484</cdr:x>
      <cdr:y>0.90278</cdr:y>
    </cdr:from>
    <cdr:to>
      <cdr:x>0.56286</cdr:x>
      <cdr:y>0.97569</cdr:y>
    </cdr:to>
    <cdr:sp macro="" textlink="">
      <cdr:nvSpPr>
        <cdr:cNvPr id="13" name="TextBox 1"/>
        <cdr:cNvSpPr txBox="1"/>
      </cdr:nvSpPr>
      <cdr:spPr>
        <a:xfrm xmlns:a="http://schemas.openxmlformats.org/drawingml/2006/main">
          <a:off x="4972050" y="2476501"/>
          <a:ext cx="571500" cy="200024"/>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GB" sz="1100"/>
            <a:t> 2011</a:t>
          </a:r>
          <a:endParaRPr lang="en-GB" sz="1100" b="0" i="0" baseline="0">
            <a:latin typeface="+mn-lt"/>
            <a:ea typeface="+mn-ea"/>
            <a:cs typeface="+mn-cs"/>
          </a:endParaRPr>
        </a:p>
        <a:p xmlns:a="http://schemas.openxmlformats.org/drawingml/2006/main">
          <a:endParaRPr lang="en-GB" sz="1100"/>
        </a:p>
      </cdr:txBody>
    </cdr:sp>
  </cdr:relSizeAnchor>
  <cdr:relSizeAnchor xmlns:cdr="http://schemas.openxmlformats.org/drawingml/2006/chartDrawing">
    <cdr:from>
      <cdr:x>0.55609</cdr:x>
      <cdr:y>0.89583</cdr:y>
    </cdr:from>
    <cdr:to>
      <cdr:x>0.61412</cdr:x>
      <cdr:y>0.96875</cdr:y>
    </cdr:to>
    <cdr:sp macro="" textlink="">
      <cdr:nvSpPr>
        <cdr:cNvPr id="14" name="TextBox 1"/>
        <cdr:cNvSpPr txBox="1"/>
      </cdr:nvSpPr>
      <cdr:spPr>
        <a:xfrm xmlns:a="http://schemas.openxmlformats.org/drawingml/2006/main">
          <a:off x="5476875" y="2457450"/>
          <a:ext cx="571500" cy="200024"/>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GB" sz="1100"/>
            <a:t> 2012</a:t>
          </a:r>
          <a:endParaRPr lang="en-GB" sz="1100" b="0" i="0" baseline="0">
            <a:latin typeface="+mn-lt"/>
            <a:ea typeface="+mn-ea"/>
            <a:cs typeface="+mn-cs"/>
          </a:endParaRPr>
        </a:p>
        <a:p xmlns:a="http://schemas.openxmlformats.org/drawingml/2006/main">
          <a:endParaRPr lang="en-GB" sz="1100"/>
        </a:p>
      </cdr:txBody>
    </cdr:sp>
  </cdr:relSizeAnchor>
  <cdr:relSizeAnchor xmlns:cdr="http://schemas.openxmlformats.org/drawingml/2006/chartDrawing">
    <cdr:from>
      <cdr:x>0.60058</cdr:x>
      <cdr:y>0.89931</cdr:y>
    </cdr:from>
    <cdr:to>
      <cdr:x>0.65861</cdr:x>
      <cdr:y>0.97222</cdr:y>
    </cdr:to>
    <cdr:sp macro="" textlink="">
      <cdr:nvSpPr>
        <cdr:cNvPr id="15" name="TextBox 1"/>
        <cdr:cNvSpPr txBox="1"/>
      </cdr:nvSpPr>
      <cdr:spPr>
        <a:xfrm xmlns:a="http://schemas.openxmlformats.org/drawingml/2006/main">
          <a:off x="5915025" y="2466975"/>
          <a:ext cx="571500" cy="20002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GB" sz="1100"/>
            <a:t> 2013</a:t>
          </a:r>
          <a:endParaRPr lang="en-GB" sz="1100" b="0" i="0" baseline="0">
            <a:latin typeface="Calibri"/>
          </a:endParaRPr>
        </a:p>
        <a:p xmlns:a="http://schemas.openxmlformats.org/drawingml/2006/main">
          <a:endParaRPr lang="en-GB" sz="1100"/>
        </a:p>
      </cdr:txBody>
    </cdr:sp>
  </cdr:relSizeAnchor>
  <cdr:relSizeAnchor xmlns:cdr="http://schemas.openxmlformats.org/drawingml/2006/chartDrawing">
    <cdr:from>
      <cdr:x>0.64894</cdr:x>
      <cdr:y>0.90278</cdr:y>
    </cdr:from>
    <cdr:to>
      <cdr:x>0.70696</cdr:x>
      <cdr:y>0.97569</cdr:y>
    </cdr:to>
    <cdr:sp macro="" textlink="">
      <cdr:nvSpPr>
        <cdr:cNvPr id="16" name="TextBox 1"/>
        <cdr:cNvSpPr txBox="1"/>
      </cdr:nvSpPr>
      <cdr:spPr>
        <a:xfrm xmlns:a="http://schemas.openxmlformats.org/drawingml/2006/main">
          <a:off x="6391275" y="2476500"/>
          <a:ext cx="571500" cy="200024"/>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GB" sz="1100"/>
            <a:t> 2014</a:t>
          </a:r>
          <a:endParaRPr lang="en-GB" sz="1100" b="0" i="0" baseline="0">
            <a:latin typeface="+mn-lt"/>
            <a:ea typeface="+mn-ea"/>
            <a:cs typeface="+mn-cs"/>
          </a:endParaRPr>
        </a:p>
        <a:p xmlns:a="http://schemas.openxmlformats.org/drawingml/2006/main">
          <a:endParaRPr lang="en-GB" sz="1100"/>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1428750</xdr:colOff>
      <xdr:row>7</xdr:row>
      <xdr:rowOff>47625</xdr:rowOff>
    </xdr:from>
    <xdr:to>
      <xdr:col>7</xdr:col>
      <xdr:colOff>238125</xdr:colOff>
      <xdr:row>21</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8</xdr:row>
      <xdr:rowOff>0</xdr:rowOff>
    </xdr:from>
    <xdr:to>
      <xdr:col>8</xdr:col>
      <xdr:colOff>190500</xdr:colOff>
      <xdr:row>22</xdr:row>
      <xdr:rowOff>76200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xdr:col>
      <xdr:colOff>276225</xdr:colOff>
      <xdr:row>8</xdr:row>
      <xdr:rowOff>90487</xdr:rowOff>
    </xdr:from>
    <xdr:to>
      <xdr:col>11</xdr:col>
      <xdr:colOff>466725</xdr:colOff>
      <xdr:row>22</xdr:row>
      <xdr:rowOff>166687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3762374</xdr:colOff>
      <xdr:row>21</xdr:row>
      <xdr:rowOff>157162</xdr:rowOff>
    </xdr:from>
    <xdr:to>
      <xdr:col>16</xdr:col>
      <xdr:colOff>152399</xdr:colOff>
      <xdr:row>34</xdr:row>
      <xdr:rowOff>152400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447675</xdr:colOff>
      <xdr:row>28</xdr:row>
      <xdr:rowOff>161925</xdr:rowOff>
    </xdr:from>
    <xdr:to>
      <xdr:col>32</xdr:col>
      <xdr:colOff>85725</xdr:colOff>
      <xdr:row>43</xdr:row>
      <xdr:rowOff>4763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438149</xdr:colOff>
      <xdr:row>6</xdr:row>
      <xdr:rowOff>19050</xdr:rowOff>
    </xdr:from>
    <xdr:to>
      <xdr:col>7</xdr:col>
      <xdr:colOff>28574</xdr:colOff>
      <xdr:row>16</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1704974</xdr:colOff>
      <xdr:row>17</xdr:row>
      <xdr:rowOff>23812</xdr:rowOff>
    </xdr:from>
    <xdr:to>
      <xdr:col>10</xdr:col>
      <xdr:colOff>28575</xdr:colOff>
      <xdr:row>31</xdr:row>
      <xdr:rowOff>100012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66675</xdr:colOff>
      <xdr:row>12</xdr:row>
      <xdr:rowOff>85725</xdr:rowOff>
    </xdr:from>
    <xdr:to>
      <xdr:col>10</xdr:col>
      <xdr:colOff>371475</xdr:colOff>
      <xdr:row>26</xdr:row>
      <xdr:rowOff>161925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xdr:col>
      <xdr:colOff>285750</xdr:colOff>
      <xdr:row>10</xdr:row>
      <xdr:rowOff>104775</xdr:rowOff>
    </xdr:from>
    <xdr:to>
      <xdr:col>11</xdr:col>
      <xdr:colOff>600075</xdr:colOff>
      <xdr:row>23</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xdr:col>
      <xdr:colOff>0</xdr:colOff>
      <xdr:row>5</xdr:row>
      <xdr:rowOff>0</xdr:rowOff>
    </xdr:from>
    <xdr:to>
      <xdr:col>12</xdr:col>
      <xdr:colOff>647700</xdr:colOff>
      <xdr:row>20</xdr:row>
      <xdr:rowOff>80963</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nao\AppData\Local\Microsoft\Windows\Temporary%20Internet%20Files\Content.Outlook\45QJJZC5\Data%20from%20dropbox\gha-afghanistan-UNHCR%20-%20persons%20of%20concern.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User\Documents\Consulting\Contracts\DI%20-%20Afghanistan\Data%20analysis\gha-afghanistan-pooled-fund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rebeccah\AppData\Local\Microsoft\Windows\Temporary%20Internet%20Files\Content.Outlook\J48B3DMQ\gha-afghanistan-military-security.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rebeccah\AppData\Local\Microsoft\Windows\Temporary%20Internet%20Files\Content.Outlook\J48B3DMQ\gha-afghanistan-conflict-data.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User\Documents\Consulting\Contracts\DI%20-%20Afghanistan\Data%20analysis\gha-afghanistan-world-bank-dat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rebeccah\AppData\Local\Microsoft\Windows\Temporary%20Internet%20Files\Content.Outlook\J48B3DMQ\gha-afghanistan-oda-ran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rebeccah\AppData\Local\Microsoft\Windows\Temporary%20Internet%20Files\Content.Outlook\J48B3DMQ\gha-disaster-dat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User\Dropbox\GHA-calcs\gha-HA-recipients-final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User\Documents\Consulting\Contracts\DI%20-%20Afghanistan\Data%20analysis\gha-afghanistan-erf.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rebeccah\AppData\Local\Microsoft\Windows\Temporary%20Internet%20Files\Content.Outlook\J48B3DMQ\gha-afghanistan-fts-dat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rebeccah\AppData\Local\Microsoft\Windows\Temporary%20Internet%20Files\Content.Outlook\J48B3DMQ\gha-afghanistan-total-od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annao\AppData\Local\Microsoft\Windows\Temporary%20Internet%20Files\Content.Outlook\45QJJZC5\gha-afghanistan-development-aid-donor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User\Documents\Consulting\Contracts\DI%20-%20Afghanistan\Data%20analysis\gha-afghanistan-sector-allocable-oda.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ata%20from%20dropbox/CRS%20data%20on%20sectors%202003-201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ource data"/>
      <sheetName val="Pivot"/>
      <sheetName val="Data before pivot"/>
      <sheetName val="Total pop of concern data"/>
      <sheetName val="IDP graph data"/>
    </sheetNames>
    <sheetDataSet>
      <sheetData sheetId="0" refreshError="1"/>
      <sheetData sheetId="1" refreshError="1"/>
      <sheetData sheetId="2" refreshError="1"/>
      <sheetData sheetId="3" refreshError="1"/>
      <sheetData sheetId="4">
        <row r="3">
          <cell r="C3">
            <v>2000</v>
          </cell>
          <cell r="D3">
            <v>2001</v>
          </cell>
          <cell r="E3">
            <v>2002</v>
          </cell>
          <cell r="F3">
            <v>2003</v>
          </cell>
          <cell r="G3">
            <v>2004</v>
          </cell>
          <cell r="H3">
            <v>2005</v>
          </cell>
          <cell r="I3">
            <v>2006</v>
          </cell>
          <cell r="J3">
            <v>2007</v>
          </cell>
          <cell r="K3">
            <v>2008</v>
          </cell>
          <cell r="L3">
            <v>2009</v>
          </cell>
          <cell r="M3">
            <v>2010</v>
          </cell>
          <cell r="N3">
            <v>2011</v>
          </cell>
          <cell r="O3">
            <v>2012</v>
          </cell>
          <cell r="P3">
            <v>2013</v>
          </cell>
        </row>
        <row r="4">
          <cell r="B4" t="str">
            <v>IDPs</v>
          </cell>
          <cell r="C4">
            <v>0.75862499999999999</v>
          </cell>
          <cell r="D4">
            <v>1.2</v>
          </cell>
          <cell r="E4">
            <v>0.66515599999999997</v>
          </cell>
          <cell r="F4">
            <v>0.18426899999999999</v>
          </cell>
          <cell r="G4">
            <v>0.159549</v>
          </cell>
          <cell r="H4">
            <v>0.14250499999999999</v>
          </cell>
          <cell r="I4">
            <v>0.12931000000000001</v>
          </cell>
          <cell r="J4">
            <v>0.15371799999999999</v>
          </cell>
          <cell r="K4">
            <v>0.23066999999999999</v>
          </cell>
          <cell r="L4">
            <v>0.29712899999999998</v>
          </cell>
          <cell r="M4">
            <v>0.35190700000000003</v>
          </cell>
          <cell r="N4">
            <v>0.44754699999999997</v>
          </cell>
          <cell r="O4">
            <v>0.48629800000000001</v>
          </cell>
          <cell r="P4">
            <v>0.63128600000000001</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ummary"/>
      <sheetName val="total-ODA"/>
      <sheetName val="AITF"/>
      <sheetName val="APRP"/>
      <sheetName val="Sheet5"/>
      <sheetName val="ARTF"/>
      <sheetName val="Sheet6"/>
      <sheetName val="Sheet7"/>
      <sheetName val="NominalExchangeRates"/>
    </sheetNames>
    <sheetDataSet>
      <sheetData sheetId="0"/>
      <sheetData sheetId="1">
        <row r="9">
          <cell r="L9">
            <v>1975.96</v>
          </cell>
        </row>
      </sheetData>
      <sheetData sheetId="2">
        <row r="5">
          <cell r="B5">
            <v>57.832068535883344</v>
          </cell>
          <cell r="C5">
            <v>90.055519390045674</v>
          </cell>
          <cell r="D5">
            <v>108.11958178806118</v>
          </cell>
        </row>
      </sheetData>
      <sheetData sheetId="3">
        <row r="11">
          <cell r="B11">
            <v>65.536692000000002</v>
          </cell>
          <cell r="C11">
            <v>13.575576</v>
          </cell>
          <cell r="D11">
            <v>20.089027000000002</v>
          </cell>
          <cell r="E11">
            <v>2.5698129999999999</v>
          </cell>
        </row>
      </sheetData>
      <sheetData sheetId="4"/>
      <sheetData sheetId="5"/>
      <sheetData sheetId="6"/>
      <sheetData sheetId="7"/>
      <sheetData sheetId="8"/>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military"/>
      <sheetName val="security"/>
      <sheetName val="ASFF"/>
      <sheetName val="SIPRI-milex"/>
      <sheetName val="troop-numbers"/>
      <sheetName val="US-greenbook"/>
    </sheetNames>
    <sheetDataSet>
      <sheetData sheetId="0" refreshError="1"/>
      <sheetData sheetId="1" refreshError="1"/>
      <sheetData sheetId="2" refreshError="1"/>
      <sheetData sheetId="3" refreshError="1"/>
      <sheetData sheetId="4" refreshError="1">
        <row r="4">
          <cell r="G4">
            <v>0.94241316270566733</v>
          </cell>
        </row>
        <row r="12">
          <cell r="G12">
            <v>1</v>
          </cell>
        </row>
        <row r="19">
          <cell r="G19">
            <v>0.4898710865561694</v>
          </cell>
        </row>
        <row r="21">
          <cell r="G21">
            <v>1.0189902732746643</v>
          </cell>
        </row>
        <row r="50">
          <cell r="G50">
            <v>0.81052631578947365</v>
          </cell>
        </row>
        <row r="52">
          <cell r="G52">
            <v>0.85485325543552848</v>
          </cell>
        </row>
      </sheetData>
      <sheetData sheetId="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ws-analysis"/>
      <sheetName val="aws-pivot"/>
      <sheetName val="security_incidents2014-05-16 (1"/>
      <sheetName val="civ-casualties"/>
      <sheetName val="troop-numbers"/>
      <sheetName val="troops-time-series"/>
    </sheetNames>
    <sheetDataSet>
      <sheetData sheetId="0"/>
      <sheetData sheetId="1"/>
      <sheetData sheetId="2"/>
      <sheetData sheetId="3"/>
      <sheetData sheetId="4">
        <row r="52">
          <cell r="D52">
            <v>51178</v>
          </cell>
        </row>
      </sheetData>
      <sheetData sheetId="5"/>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ata"/>
      <sheetName val="Metadata - Countries"/>
      <sheetName val="Metadata - Indicators"/>
      <sheetName val="FDI"/>
    </sheetNames>
    <sheetDataSet>
      <sheetData sheetId="0">
        <row r="145">
          <cell r="C145" t="str">
            <v>Foreign direct investment, net inflows (BoP, current US$)</v>
          </cell>
          <cell r="AS145">
            <v>170000</v>
          </cell>
          <cell r="AT145">
            <v>680000</v>
          </cell>
          <cell r="AU145">
            <v>50000000</v>
          </cell>
          <cell r="AV145">
            <v>57800000</v>
          </cell>
          <cell r="AW145">
            <v>186900000</v>
          </cell>
          <cell r="AX145">
            <v>271000000</v>
          </cell>
          <cell r="AY145">
            <v>238000000</v>
          </cell>
          <cell r="AZ145">
            <v>188690000</v>
          </cell>
          <cell r="BA145">
            <v>87276201</v>
          </cell>
          <cell r="BB145">
            <v>213670260</v>
          </cell>
          <cell r="BC145">
            <v>75649209</v>
          </cell>
          <cell r="BD145">
            <v>91227567</v>
          </cell>
          <cell r="BE145">
            <v>94013759</v>
          </cell>
        </row>
      </sheetData>
      <sheetData sheetId="1"/>
      <sheetData sheetId="2"/>
      <sheetData sheetId="3"/>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OECD.Stat export"/>
      <sheetName val="countries"/>
      <sheetName val="%"/>
      <sheetName val="fig."/>
    </sheetNames>
    <sheetDataSet>
      <sheetData sheetId="0"/>
      <sheetData sheetId="1">
        <row r="10">
          <cell r="L10">
            <v>54507.279999999992</v>
          </cell>
          <cell r="M10">
            <v>61753.600000000042</v>
          </cell>
          <cell r="N10">
            <v>63506.929999999993</v>
          </cell>
          <cell r="O10">
            <v>60747.690000000017</v>
          </cell>
          <cell r="P10">
            <v>65885.7</v>
          </cell>
          <cell r="Q10">
            <v>75094.37</v>
          </cell>
          <cell r="R10">
            <v>72041.510000000009</v>
          </cell>
          <cell r="S10">
            <v>76093.299999999959</v>
          </cell>
          <cell r="T10">
            <v>82813.199999999953</v>
          </cell>
          <cell r="U10">
            <v>91379.479999999967</v>
          </cell>
          <cell r="V10">
            <v>90433.65</v>
          </cell>
          <cell r="W10">
            <v>90928.159999999974</v>
          </cell>
          <cell r="X10">
            <v>91111.299999999988</v>
          </cell>
        </row>
        <row r="11">
          <cell r="L11">
            <v>234.98</v>
          </cell>
          <cell r="M11">
            <v>733.34</v>
          </cell>
          <cell r="N11">
            <v>1971.42</v>
          </cell>
          <cell r="O11">
            <v>2115.7399999999998</v>
          </cell>
          <cell r="P11">
            <v>2799.44</v>
          </cell>
          <cell r="Q11">
            <v>3314.53</v>
          </cell>
          <cell r="R11">
            <v>3370.31</v>
          </cell>
          <cell r="S11">
            <v>5262.06</v>
          </cell>
          <cell r="T11">
            <v>5042.07</v>
          </cell>
          <cell r="U11">
            <v>6577.27</v>
          </cell>
          <cell r="V11">
            <v>6683.41</v>
          </cell>
          <cell r="W11">
            <v>6830.29</v>
          </cell>
          <cell r="X11">
            <v>6723.78</v>
          </cell>
        </row>
        <row r="12">
          <cell r="L12">
            <v>504.16</v>
          </cell>
          <cell r="M12">
            <v>437.48</v>
          </cell>
          <cell r="N12">
            <v>468.08</v>
          </cell>
          <cell r="O12">
            <v>474.1</v>
          </cell>
          <cell r="P12">
            <v>364.06</v>
          </cell>
          <cell r="Q12">
            <v>377.46</v>
          </cell>
          <cell r="R12">
            <v>365.78</v>
          </cell>
          <cell r="S12">
            <v>316.64999999999998</v>
          </cell>
          <cell r="T12">
            <v>349.59</v>
          </cell>
          <cell r="U12">
            <v>351.79</v>
          </cell>
          <cell r="V12">
            <v>343.96</v>
          </cell>
          <cell r="W12">
            <v>331.59</v>
          </cell>
          <cell r="X12">
            <v>341.62</v>
          </cell>
        </row>
        <row r="13">
          <cell r="L13">
            <v>328.52</v>
          </cell>
          <cell r="M13">
            <v>341.51</v>
          </cell>
          <cell r="N13">
            <v>308.16000000000003</v>
          </cell>
          <cell r="O13">
            <v>318.05</v>
          </cell>
          <cell r="P13">
            <v>376.16</v>
          </cell>
          <cell r="Q13">
            <v>360.42</v>
          </cell>
          <cell r="R13">
            <v>263.93</v>
          </cell>
          <cell r="S13">
            <v>389.16</v>
          </cell>
          <cell r="T13">
            <v>303.95</v>
          </cell>
          <cell r="U13">
            <v>310.29000000000002</v>
          </cell>
          <cell r="V13">
            <v>199.89</v>
          </cell>
          <cell r="W13">
            <v>179.89</v>
          </cell>
          <cell r="X13">
            <v>144.5</v>
          </cell>
        </row>
        <row r="14">
          <cell r="L14">
            <v>486.94</v>
          </cell>
          <cell r="M14">
            <v>472.65</v>
          </cell>
          <cell r="N14">
            <v>627.44000000000005</v>
          </cell>
          <cell r="O14">
            <v>650.17999999999995</v>
          </cell>
          <cell r="P14">
            <v>543.69000000000005</v>
          </cell>
          <cell r="Q14">
            <v>491.27</v>
          </cell>
          <cell r="R14">
            <v>195.28</v>
          </cell>
          <cell r="S14">
            <v>268.43</v>
          </cell>
          <cell r="T14">
            <v>340.96</v>
          </cell>
          <cell r="U14">
            <v>252.52</v>
          </cell>
          <cell r="V14">
            <v>239.98</v>
          </cell>
          <cell r="W14">
            <v>191.69</v>
          </cell>
          <cell r="X14">
            <v>242.35</v>
          </cell>
        </row>
        <row r="15">
          <cell r="L15">
            <v>4.8600000000000003</v>
          </cell>
          <cell r="M15">
            <v>5.15</v>
          </cell>
          <cell r="N15">
            <v>0.72</v>
          </cell>
          <cell r="O15">
            <v>5.01</v>
          </cell>
          <cell r="P15">
            <v>3</v>
          </cell>
          <cell r="Q15">
            <v>4.7</v>
          </cell>
          <cell r="R15">
            <v>4.8899999999999997</v>
          </cell>
          <cell r="S15">
            <v>5.85</v>
          </cell>
          <cell r="T15">
            <v>3.11</v>
          </cell>
          <cell r="U15">
            <v>1.71</v>
          </cell>
          <cell r="V15">
            <v>8.23</v>
          </cell>
          <cell r="W15">
            <v>0.3</v>
          </cell>
          <cell r="X15">
            <v>5.04</v>
          </cell>
        </row>
        <row r="16">
          <cell r="L16">
            <v>14.41</v>
          </cell>
          <cell r="M16">
            <v>12.57</v>
          </cell>
          <cell r="N16">
            <v>19.04</v>
          </cell>
          <cell r="O16">
            <v>8.08</v>
          </cell>
          <cell r="P16">
            <v>1.99</v>
          </cell>
          <cell r="Q16">
            <v>10.01</v>
          </cell>
          <cell r="R16">
            <v>4.1399999999999997</v>
          </cell>
          <cell r="S16">
            <v>7.96</v>
          </cell>
          <cell r="T16">
            <v>8.75</v>
          </cell>
          <cell r="U16">
            <v>6.28</v>
          </cell>
          <cell r="V16">
            <v>19.47</v>
          </cell>
          <cell r="W16">
            <v>14.78</v>
          </cell>
          <cell r="X16">
            <v>2.2400000000000002</v>
          </cell>
        </row>
        <row r="17">
          <cell r="L17">
            <v>64.83</v>
          </cell>
          <cell r="M17">
            <v>240.56</v>
          </cell>
          <cell r="N17">
            <v>123.65</v>
          </cell>
          <cell r="O17">
            <v>130.83000000000001</v>
          </cell>
          <cell r="P17">
            <v>109.68</v>
          </cell>
          <cell r="Q17">
            <v>113.56</v>
          </cell>
          <cell r="R17">
            <v>131.18</v>
          </cell>
          <cell r="S17">
            <v>105.96</v>
          </cell>
          <cell r="T17">
            <v>126.19</v>
          </cell>
          <cell r="U17">
            <v>125.74</v>
          </cell>
          <cell r="V17">
            <v>123.65</v>
          </cell>
          <cell r="W17">
            <v>83.33</v>
          </cell>
          <cell r="X17">
            <v>178.92</v>
          </cell>
        </row>
        <row r="18">
          <cell r="L18">
            <v>308.20999999999998</v>
          </cell>
          <cell r="M18">
            <v>315.49</v>
          </cell>
          <cell r="N18">
            <v>428.5</v>
          </cell>
          <cell r="O18">
            <v>329.31</v>
          </cell>
          <cell r="P18">
            <v>303.35000000000002</v>
          </cell>
          <cell r="Q18">
            <v>197.98</v>
          </cell>
          <cell r="R18">
            <v>243.62</v>
          </cell>
          <cell r="S18">
            <v>396.18</v>
          </cell>
          <cell r="T18">
            <v>317.5</v>
          </cell>
          <cell r="U18">
            <v>551.5</v>
          </cell>
          <cell r="V18">
            <v>356.14</v>
          </cell>
          <cell r="W18">
            <v>389.47</v>
          </cell>
          <cell r="X18">
            <v>272.77</v>
          </cell>
        </row>
        <row r="19">
          <cell r="L19">
            <v>0</v>
          </cell>
          <cell r="M19">
            <v>0</v>
          </cell>
          <cell r="N19">
            <v>0</v>
          </cell>
          <cell r="O19">
            <v>0</v>
          </cell>
          <cell r="P19">
            <v>0</v>
          </cell>
          <cell r="Q19">
            <v>0</v>
          </cell>
          <cell r="R19">
            <v>0</v>
          </cell>
          <cell r="S19">
            <v>0</v>
          </cell>
          <cell r="T19">
            <v>0</v>
          </cell>
          <cell r="U19">
            <v>0</v>
          </cell>
          <cell r="V19">
            <v>0</v>
          </cell>
          <cell r="W19">
            <v>0</v>
          </cell>
          <cell r="X19">
            <v>0</v>
          </cell>
        </row>
        <row r="20">
          <cell r="L20">
            <v>201.25</v>
          </cell>
          <cell r="M20">
            <v>333.61</v>
          </cell>
          <cell r="N20">
            <v>502.16</v>
          </cell>
          <cell r="O20">
            <v>395.25</v>
          </cell>
          <cell r="P20">
            <v>218.72</v>
          </cell>
          <cell r="Q20">
            <v>258.7</v>
          </cell>
          <cell r="R20">
            <v>239.87</v>
          </cell>
          <cell r="S20">
            <v>243.44</v>
          </cell>
          <cell r="T20">
            <v>233.8</v>
          </cell>
          <cell r="U20">
            <v>237.46</v>
          </cell>
          <cell r="V20">
            <v>162.22999999999999</v>
          </cell>
          <cell r="W20">
            <v>281.42</v>
          </cell>
          <cell r="X20">
            <v>337.61</v>
          </cell>
        </row>
        <row r="21">
          <cell r="L21">
            <v>0</v>
          </cell>
          <cell r="M21">
            <v>0</v>
          </cell>
          <cell r="N21">
            <v>0</v>
          </cell>
          <cell r="O21">
            <v>0</v>
          </cell>
          <cell r="P21">
            <v>0</v>
          </cell>
          <cell r="Q21">
            <v>0</v>
          </cell>
          <cell r="R21">
            <v>0</v>
          </cell>
          <cell r="S21">
            <v>0</v>
          </cell>
          <cell r="T21">
            <v>0</v>
          </cell>
          <cell r="U21">
            <v>0</v>
          </cell>
          <cell r="V21">
            <v>0</v>
          </cell>
          <cell r="W21">
            <v>0</v>
          </cell>
          <cell r="X21">
            <v>0</v>
          </cell>
        </row>
        <row r="22">
          <cell r="L22">
            <v>91.36</v>
          </cell>
          <cell r="M22">
            <v>111.7</v>
          </cell>
          <cell r="N22">
            <v>93.57</v>
          </cell>
          <cell r="O22">
            <v>175.29</v>
          </cell>
          <cell r="P22">
            <v>70.83</v>
          </cell>
          <cell r="Q22">
            <v>0</v>
          </cell>
          <cell r="R22">
            <v>0</v>
          </cell>
          <cell r="S22">
            <v>0</v>
          </cell>
          <cell r="T22">
            <v>0</v>
          </cell>
          <cell r="U22">
            <v>0</v>
          </cell>
          <cell r="V22">
            <v>0</v>
          </cell>
          <cell r="W22">
            <v>0</v>
          </cell>
          <cell r="X22">
            <v>0</v>
          </cell>
        </row>
        <row r="23">
          <cell r="L23">
            <v>1582.37</v>
          </cell>
          <cell r="M23">
            <v>1464.26</v>
          </cell>
          <cell r="N23">
            <v>1159.23</v>
          </cell>
          <cell r="O23">
            <v>1730.52</v>
          </cell>
          <cell r="P23">
            <v>1682.19</v>
          </cell>
          <cell r="Q23">
            <v>1548.04</v>
          </cell>
          <cell r="R23">
            <v>1369.88</v>
          </cell>
          <cell r="S23">
            <v>1570.42</v>
          </cell>
          <cell r="T23">
            <v>2093.02</v>
          </cell>
          <cell r="U23">
            <v>1305.3399999999999</v>
          </cell>
          <cell r="V23">
            <v>1473.43</v>
          </cell>
          <cell r="W23">
            <v>1459.99</v>
          </cell>
          <cell r="X23">
            <v>2151.4499999999998</v>
          </cell>
        </row>
        <row r="24">
          <cell r="L24">
            <v>0.68</v>
          </cell>
          <cell r="M24">
            <v>-2.77</v>
          </cell>
          <cell r="N24">
            <v>4.88</v>
          </cell>
          <cell r="O24">
            <v>26.01</v>
          </cell>
          <cell r="P24">
            <v>33.700000000000003</v>
          </cell>
          <cell r="Q24">
            <v>-1.96</v>
          </cell>
          <cell r="R24">
            <v>-2.25</v>
          </cell>
          <cell r="S24">
            <v>18.3</v>
          </cell>
          <cell r="T24">
            <v>6.78</v>
          </cell>
          <cell r="U24">
            <v>12.18</v>
          </cell>
          <cell r="V24">
            <v>16.37</v>
          </cell>
          <cell r="W24">
            <v>0</v>
          </cell>
          <cell r="X24">
            <v>0</v>
          </cell>
        </row>
        <row r="25">
          <cell r="L25">
            <v>0</v>
          </cell>
          <cell r="M25">
            <v>0</v>
          </cell>
          <cell r="N25">
            <v>0</v>
          </cell>
          <cell r="O25">
            <v>0</v>
          </cell>
          <cell r="P25">
            <v>0</v>
          </cell>
          <cell r="Q25">
            <v>69.06</v>
          </cell>
          <cell r="R25">
            <v>88.16</v>
          </cell>
          <cell r="S25">
            <v>87.62</v>
          </cell>
          <cell r="T25">
            <v>106.48</v>
          </cell>
          <cell r="U25">
            <v>100.51</v>
          </cell>
          <cell r="V25">
            <v>141.55000000000001</v>
          </cell>
          <cell r="W25">
            <v>121.02</v>
          </cell>
          <cell r="X25">
            <v>103.22</v>
          </cell>
        </row>
        <row r="26">
          <cell r="L26">
            <v>23.65</v>
          </cell>
          <cell r="M26">
            <v>45.59</v>
          </cell>
          <cell r="N26">
            <v>33.57</v>
          </cell>
          <cell r="O26">
            <v>15.63</v>
          </cell>
          <cell r="P26">
            <v>9.2899999999999991</v>
          </cell>
          <cell r="Q26">
            <v>14.25</v>
          </cell>
          <cell r="R26">
            <v>9.93</v>
          </cell>
          <cell r="S26">
            <v>23.5</v>
          </cell>
          <cell r="T26">
            <v>23.57</v>
          </cell>
          <cell r="U26">
            <v>28.25</v>
          </cell>
          <cell r="V26">
            <v>25.65</v>
          </cell>
          <cell r="W26">
            <v>21.8</v>
          </cell>
          <cell r="X26">
            <v>25.14</v>
          </cell>
        </row>
        <row r="27">
          <cell r="L27">
            <v>357.71</v>
          </cell>
          <cell r="M27">
            <v>447.83</v>
          </cell>
          <cell r="N27">
            <v>333.04</v>
          </cell>
          <cell r="O27">
            <v>348.76</v>
          </cell>
          <cell r="P27">
            <v>437.38</v>
          </cell>
          <cell r="Q27">
            <v>409.79</v>
          </cell>
          <cell r="R27">
            <v>395.13</v>
          </cell>
          <cell r="S27">
            <v>495.93</v>
          </cell>
          <cell r="T27">
            <v>632.71</v>
          </cell>
          <cell r="U27">
            <v>687.26</v>
          </cell>
          <cell r="V27">
            <v>704.29</v>
          </cell>
          <cell r="W27">
            <v>672.52</v>
          </cell>
          <cell r="X27">
            <v>510.55</v>
          </cell>
        </row>
        <row r="28">
          <cell r="L28">
            <v>0</v>
          </cell>
          <cell r="M28">
            <v>0</v>
          </cell>
          <cell r="N28">
            <v>0</v>
          </cell>
          <cell r="O28">
            <v>0</v>
          </cell>
          <cell r="P28">
            <v>0</v>
          </cell>
          <cell r="Q28">
            <v>0</v>
          </cell>
          <cell r="R28">
            <v>0</v>
          </cell>
          <cell r="S28">
            <v>0</v>
          </cell>
          <cell r="T28">
            <v>0</v>
          </cell>
          <cell r="U28">
            <v>0</v>
          </cell>
          <cell r="V28">
            <v>0</v>
          </cell>
          <cell r="W28">
            <v>0</v>
          </cell>
          <cell r="X28">
            <v>0</v>
          </cell>
        </row>
        <row r="29">
          <cell r="L29">
            <v>87.37</v>
          </cell>
          <cell r="M29">
            <v>100.99</v>
          </cell>
          <cell r="N29">
            <v>115.81</v>
          </cell>
          <cell r="O29">
            <v>105.9</v>
          </cell>
          <cell r="P29">
            <v>97.18</v>
          </cell>
          <cell r="Q29">
            <v>110.3</v>
          </cell>
          <cell r="R29">
            <v>124.09</v>
          </cell>
          <cell r="S29">
            <v>103.33</v>
          </cell>
          <cell r="T29">
            <v>91.9</v>
          </cell>
          <cell r="U29">
            <v>133.66</v>
          </cell>
          <cell r="V29">
            <v>137.94</v>
          </cell>
          <cell r="W29">
            <v>139.02000000000001</v>
          </cell>
          <cell r="X29">
            <v>161.28</v>
          </cell>
        </row>
        <row r="30">
          <cell r="L30">
            <v>728.78</v>
          </cell>
          <cell r="M30">
            <v>993.05</v>
          </cell>
          <cell r="N30">
            <v>910.77</v>
          </cell>
          <cell r="O30">
            <v>1189.07</v>
          </cell>
          <cell r="P30">
            <v>937.8</v>
          </cell>
          <cell r="Q30">
            <v>758.74</v>
          </cell>
          <cell r="R30">
            <v>737.8</v>
          </cell>
          <cell r="S30">
            <v>521.5</v>
          </cell>
          <cell r="T30">
            <v>627.80999999999995</v>
          </cell>
          <cell r="U30">
            <v>740.93</v>
          </cell>
          <cell r="V30">
            <v>749.88</v>
          </cell>
          <cell r="W30">
            <v>696.19</v>
          </cell>
          <cell r="X30">
            <v>658.63</v>
          </cell>
        </row>
        <row r="31">
          <cell r="L31">
            <v>1015.63</v>
          </cell>
          <cell r="M31">
            <v>1036.72</v>
          </cell>
          <cell r="N31">
            <v>868.93</v>
          </cell>
          <cell r="O31">
            <v>696.09</v>
          </cell>
          <cell r="P31">
            <v>829.85</v>
          </cell>
          <cell r="Q31">
            <v>649.73</v>
          </cell>
          <cell r="R31">
            <v>613.97</v>
          </cell>
          <cell r="S31">
            <v>626.13</v>
          </cell>
          <cell r="T31">
            <v>447.7</v>
          </cell>
          <cell r="U31">
            <v>423.41</v>
          </cell>
          <cell r="V31">
            <v>522.13</v>
          </cell>
          <cell r="W31">
            <v>592.32000000000005</v>
          </cell>
          <cell r="X31">
            <v>571.13</v>
          </cell>
        </row>
        <row r="32">
          <cell r="L32">
            <v>44.19</v>
          </cell>
          <cell r="M32">
            <v>44.8</v>
          </cell>
          <cell r="N32">
            <v>50.83</v>
          </cell>
          <cell r="O32">
            <v>33.06</v>
          </cell>
          <cell r="P32">
            <v>59.89</v>
          </cell>
          <cell r="Q32">
            <v>54.78</v>
          </cell>
          <cell r="R32">
            <v>76.48</v>
          </cell>
          <cell r="S32">
            <v>111.24</v>
          </cell>
          <cell r="T32">
            <v>294.06</v>
          </cell>
          <cell r="U32">
            <v>290.44</v>
          </cell>
          <cell r="V32">
            <v>160.6</v>
          </cell>
          <cell r="W32">
            <v>118.7</v>
          </cell>
          <cell r="X32">
            <v>72.83</v>
          </cell>
        </row>
        <row r="33">
          <cell r="L33">
            <v>323.64</v>
          </cell>
          <cell r="M33">
            <v>366.77</v>
          </cell>
          <cell r="N33">
            <v>319.2</v>
          </cell>
          <cell r="O33">
            <v>268.08999999999997</v>
          </cell>
          <cell r="P33">
            <v>186.8</v>
          </cell>
          <cell r="Q33">
            <v>287.14</v>
          </cell>
          <cell r="R33">
            <v>128.1</v>
          </cell>
          <cell r="S33">
            <v>324.02999999999997</v>
          </cell>
          <cell r="T33">
            <v>464.98</v>
          </cell>
          <cell r="U33">
            <v>322.70999999999998</v>
          </cell>
          <cell r="V33">
            <v>458.22</v>
          </cell>
          <cell r="W33">
            <v>776.39</v>
          </cell>
          <cell r="X33">
            <v>1281.71</v>
          </cell>
        </row>
        <row r="34">
          <cell r="L34">
            <v>0</v>
          </cell>
          <cell r="M34">
            <v>0</v>
          </cell>
          <cell r="N34">
            <v>0</v>
          </cell>
          <cell r="O34">
            <v>0</v>
          </cell>
          <cell r="P34">
            <v>0</v>
          </cell>
          <cell r="Q34">
            <v>0</v>
          </cell>
          <cell r="R34">
            <v>0</v>
          </cell>
          <cell r="S34">
            <v>0</v>
          </cell>
          <cell r="T34">
            <v>0</v>
          </cell>
          <cell r="U34">
            <v>0</v>
          </cell>
          <cell r="V34">
            <v>0</v>
          </cell>
          <cell r="W34">
            <v>0</v>
          </cell>
          <cell r="X34">
            <v>0</v>
          </cell>
        </row>
        <row r="35">
          <cell r="L35">
            <v>299.57</v>
          </cell>
          <cell r="M35">
            <v>656.58</v>
          </cell>
          <cell r="N35">
            <v>671.04</v>
          </cell>
          <cell r="O35">
            <v>705.02</v>
          </cell>
          <cell r="P35">
            <v>758.32</v>
          </cell>
          <cell r="Q35">
            <v>820.34</v>
          </cell>
          <cell r="R35">
            <v>960.83</v>
          </cell>
          <cell r="S35">
            <v>996.77</v>
          </cell>
          <cell r="T35">
            <v>986.9</v>
          </cell>
          <cell r="U35">
            <v>1108.31</v>
          </cell>
          <cell r="V35">
            <v>1090.97</v>
          </cell>
          <cell r="W35">
            <v>957.68</v>
          </cell>
          <cell r="X35">
            <v>1157.27</v>
          </cell>
        </row>
        <row r="36">
          <cell r="L36">
            <v>154.66999999999999</v>
          </cell>
          <cell r="M36">
            <v>240.16</v>
          </cell>
          <cell r="N36">
            <v>271.44</v>
          </cell>
          <cell r="O36">
            <v>304.82</v>
          </cell>
          <cell r="P36">
            <v>377.98</v>
          </cell>
          <cell r="Q36">
            <v>416.2</v>
          </cell>
          <cell r="R36">
            <v>477.26</v>
          </cell>
          <cell r="S36">
            <v>497.79</v>
          </cell>
          <cell r="T36">
            <v>517.97</v>
          </cell>
          <cell r="U36">
            <v>569.02</v>
          </cell>
          <cell r="V36">
            <v>648.45000000000005</v>
          </cell>
          <cell r="W36">
            <v>554.66</v>
          </cell>
          <cell r="X36">
            <v>522.05999999999995</v>
          </cell>
        </row>
        <row r="37">
          <cell r="L37">
            <v>614.26</v>
          </cell>
          <cell r="M37">
            <v>670.78</v>
          </cell>
          <cell r="N37">
            <v>746.88</v>
          </cell>
          <cell r="O37">
            <v>699.23</v>
          </cell>
          <cell r="P37">
            <v>604.89</v>
          </cell>
          <cell r="Q37">
            <v>651.67999999999995</v>
          </cell>
          <cell r="R37">
            <v>641.16</v>
          </cell>
          <cell r="S37">
            <v>751.13</v>
          </cell>
          <cell r="T37">
            <v>787.32</v>
          </cell>
          <cell r="U37">
            <v>775.77</v>
          </cell>
          <cell r="V37">
            <v>770.57</v>
          </cell>
          <cell r="W37">
            <v>774.62</v>
          </cell>
          <cell r="X37">
            <v>807.41</v>
          </cell>
        </row>
        <row r="38">
          <cell r="L38">
            <v>464.98</v>
          </cell>
          <cell r="M38">
            <v>411.56</v>
          </cell>
          <cell r="N38">
            <v>454.19</v>
          </cell>
          <cell r="O38">
            <v>311.39</v>
          </cell>
          <cell r="P38">
            <v>421.81</v>
          </cell>
          <cell r="Q38">
            <v>250.14</v>
          </cell>
          <cell r="R38">
            <v>464.73</v>
          </cell>
          <cell r="S38">
            <v>559.80999999999995</v>
          </cell>
          <cell r="T38">
            <v>518.96</v>
          </cell>
          <cell r="U38">
            <v>641.98</v>
          </cell>
          <cell r="V38">
            <v>547.05999999999995</v>
          </cell>
          <cell r="W38">
            <v>586.37</v>
          </cell>
          <cell r="X38">
            <v>596.04999999999995</v>
          </cell>
        </row>
        <row r="39">
          <cell r="L39">
            <v>154.34</v>
          </cell>
          <cell r="M39">
            <v>129.11000000000001</v>
          </cell>
          <cell r="N39">
            <v>144.22</v>
          </cell>
          <cell r="O39">
            <v>195.73</v>
          </cell>
          <cell r="P39">
            <v>166.02</v>
          </cell>
          <cell r="Q39">
            <v>190.38</v>
          </cell>
          <cell r="R39">
            <v>155.32</v>
          </cell>
          <cell r="S39">
            <v>167.5</v>
          </cell>
          <cell r="T39">
            <v>212.4</v>
          </cell>
          <cell r="U39">
            <v>193.17</v>
          </cell>
          <cell r="V39">
            <v>326.94</v>
          </cell>
          <cell r="W39">
            <v>236.37</v>
          </cell>
          <cell r="X39">
            <v>245.16</v>
          </cell>
        </row>
        <row r="40">
          <cell r="L40">
            <v>0</v>
          </cell>
          <cell r="M40">
            <v>0</v>
          </cell>
          <cell r="N40">
            <v>0</v>
          </cell>
          <cell r="O40">
            <v>0</v>
          </cell>
          <cell r="P40">
            <v>0</v>
          </cell>
          <cell r="Q40">
            <v>0</v>
          </cell>
          <cell r="R40">
            <v>0</v>
          </cell>
          <cell r="S40">
            <v>0</v>
          </cell>
          <cell r="T40">
            <v>0</v>
          </cell>
          <cell r="U40">
            <v>0</v>
          </cell>
          <cell r="V40">
            <v>0</v>
          </cell>
          <cell r="W40">
            <v>0</v>
          </cell>
          <cell r="X40">
            <v>0</v>
          </cell>
        </row>
        <row r="41">
          <cell r="L41">
            <v>105.12</v>
          </cell>
          <cell r="M41">
            <v>117.96</v>
          </cell>
          <cell r="N41">
            <v>88.53</v>
          </cell>
          <cell r="O41">
            <v>65.67</v>
          </cell>
          <cell r="P41">
            <v>128.52000000000001</v>
          </cell>
          <cell r="Q41">
            <v>102.23</v>
          </cell>
          <cell r="R41">
            <v>144.74</v>
          </cell>
          <cell r="S41">
            <v>178.22</v>
          </cell>
          <cell r="T41">
            <v>236.54</v>
          </cell>
          <cell r="U41">
            <v>241.33</v>
          </cell>
          <cell r="V41">
            <v>221.92</v>
          </cell>
          <cell r="W41">
            <v>255.44</v>
          </cell>
          <cell r="X41">
            <v>226.46</v>
          </cell>
        </row>
        <row r="42">
          <cell r="L42">
            <v>209.08</v>
          </cell>
          <cell r="M42">
            <v>309.29000000000002</v>
          </cell>
          <cell r="N42">
            <v>350.07</v>
          </cell>
          <cell r="O42">
            <v>314.33</v>
          </cell>
          <cell r="P42">
            <v>398.88</v>
          </cell>
          <cell r="Q42">
            <v>452.66</v>
          </cell>
          <cell r="R42">
            <v>330.36</v>
          </cell>
          <cell r="S42">
            <v>370.79</v>
          </cell>
          <cell r="T42">
            <v>412.12</v>
          </cell>
          <cell r="U42">
            <v>570.77</v>
          </cell>
          <cell r="V42">
            <v>498.5</v>
          </cell>
          <cell r="W42">
            <v>445.88</v>
          </cell>
          <cell r="X42">
            <v>477.97</v>
          </cell>
        </row>
        <row r="43">
          <cell r="L43">
            <v>78.069999999999993</v>
          </cell>
          <cell r="M43">
            <v>124.89</v>
          </cell>
          <cell r="N43">
            <v>3.86</v>
          </cell>
          <cell r="O43">
            <v>113.54</v>
          </cell>
          <cell r="P43">
            <v>63.78</v>
          </cell>
          <cell r="Q43">
            <v>201.78</v>
          </cell>
          <cell r="R43">
            <v>119.65</v>
          </cell>
          <cell r="S43">
            <v>114.78</v>
          </cell>
          <cell r="T43">
            <v>109.95</v>
          </cell>
          <cell r="U43">
            <v>82.37</v>
          </cell>
          <cell r="V43">
            <v>202.89</v>
          </cell>
          <cell r="W43">
            <v>154.25</v>
          </cell>
          <cell r="X43">
            <v>125.51</v>
          </cell>
        </row>
        <row r="44">
          <cell r="L44">
            <v>2411.7399999999998</v>
          </cell>
          <cell r="M44">
            <v>2341.21</v>
          </cell>
          <cell r="N44">
            <v>2209.98</v>
          </cell>
          <cell r="O44">
            <v>1805.21</v>
          </cell>
          <cell r="P44">
            <v>2098.5700000000002</v>
          </cell>
          <cell r="Q44">
            <v>2229.7399999999998</v>
          </cell>
          <cell r="R44">
            <v>1545.11</v>
          </cell>
          <cell r="S44">
            <v>1669.83</v>
          </cell>
          <cell r="T44">
            <v>1509.06</v>
          </cell>
          <cell r="U44">
            <v>1143.04</v>
          </cell>
          <cell r="V44">
            <v>644.49</v>
          </cell>
          <cell r="W44">
            <v>-723.37</v>
          </cell>
          <cell r="X44">
            <v>-194.13</v>
          </cell>
        </row>
        <row r="45">
          <cell r="L45">
            <v>0</v>
          </cell>
          <cell r="M45">
            <v>0</v>
          </cell>
          <cell r="N45">
            <v>0</v>
          </cell>
          <cell r="O45">
            <v>0</v>
          </cell>
          <cell r="P45">
            <v>0</v>
          </cell>
          <cell r="Q45">
            <v>0</v>
          </cell>
          <cell r="R45">
            <v>0</v>
          </cell>
          <cell r="S45">
            <v>0</v>
          </cell>
          <cell r="T45">
            <v>0</v>
          </cell>
          <cell r="U45">
            <v>0</v>
          </cell>
          <cell r="V45">
            <v>0</v>
          </cell>
          <cell r="W45">
            <v>0</v>
          </cell>
          <cell r="X45">
            <v>0</v>
          </cell>
        </row>
        <row r="46">
          <cell r="L46">
            <v>276.7</v>
          </cell>
          <cell r="M46">
            <v>540.94000000000005</v>
          </cell>
          <cell r="N46">
            <v>599.29</v>
          </cell>
          <cell r="O46">
            <v>993.9</v>
          </cell>
          <cell r="P46">
            <v>615.63</v>
          </cell>
          <cell r="Q46">
            <v>717.86</v>
          </cell>
          <cell r="R46">
            <v>1121.46</v>
          </cell>
          <cell r="S46">
            <v>764.64</v>
          </cell>
          <cell r="T46">
            <v>991.8</v>
          </cell>
          <cell r="U46">
            <v>1091.46</v>
          </cell>
          <cell r="V46">
            <v>923.33</v>
          </cell>
          <cell r="W46">
            <v>1000.26</v>
          </cell>
          <cell r="X46">
            <v>764.46</v>
          </cell>
        </row>
        <row r="47">
          <cell r="L47">
            <v>30.74</v>
          </cell>
          <cell r="M47">
            <v>44.97</v>
          </cell>
          <cell r="N47">
            <v>42.6</v>
          </cell>
          <cell r="O47">
            <v>32.020000000000003</v>
          </cell>
          <cell r="P47">
            <v>30.91</v>
          </cell>
          <cell r="Q47">
            <v>26.37</v>
          </cell>
          <cell r="R47">
            <v>35.76</v>
          </cell>
          <cell r="S47">
            <v>45.12</v>
          </cell>
          <cell r="T47">
            <v>38.18</v>
          </cell>
          <cell r="U47">
            <v>49.62</v>
          </cell>
          <cell r="V47">
            <v>67.69</v>
          </cell>
          <cell r="W47">
            <v>47.47</v>
          </cell>
          <cell r="X47">
            <v>64.78</v>
          </cell>
        </row>
        <row r="48">
          <cell r="L48">
            <v>284.5</v>
          </cell>
          <cell r="M48">
            <v>397.2</v>
          </cell>
          <cell r="N48">
            <v>1601.12</v>
          </cell>
          <cell r="O48">
            <v>786.62</v>
          </cell>
          <cell r="P48">
            <v>1245.52</v>
          </cell>
          <cell r="Q48">
            <v>1484.43</v>
          </cell>
          <cell r="R48">
            <v>1359.24</v>
          </cell>
          <cell r="S48">
            <v>1165.68</v>
          </cell>
          <cell r="T48">
            <v>1628.46</v>
          </cell>
          <cell r="U48">
            <v>2299.44</v>
          </cell>
          <cell r="V48">
            <v>2095.13</v>
          </cell>
          <cell r="W48">
            <v>2239.9899999999998</v>
          </cell>
          <cell r="X48">
            <v>2213.34</v>
          </cell>
        </row>
        <row r="49">
          <cell r="L49">
            <v>52.6</v>
          </cell>
          <cell r="M49">
            <v>116.34</v>
          </cell>
          <cell r="N49">
            <v>81.22</v>
          </cell>
          <cell r="O49">
            <v>86.95</v>
          </cell>
          <cell r="P49">
            <v>134.19</v>
          </cell>
          <cell r="Q49">
            <v>35.81</v>
          </cell>
          <cell r="R49">
            <v>-16.93</v>
          </cell>
          <cell r="S49">
            <v>115.76</v>
          </cell>
          <cell r="T49">
            <v>121.41</v>
          </cell>
          <cell r="U49">
            <v>65.53</v>
          </cell>
          <cell r="V49">
            <v>135.82</v>
          </cell>
          <cell r="W49">
            <v>154.08000000000001</v>
          </cell>
          <cell r="X49">
            <v>134.78</v>
          </cell>
        </row>
        <row r="50">
          <cell r="L50">
            <v>9.41</v>
          </cell>
          <cell r="M50">
            <v>11.4</v>
          </cell>
          <cell r="N50">
            <v>8.4499999999999993</v>
          </cell>
          <cell r="O50">
            <v>10.220000000000001</v>
          </cell>
          <cell r="P50">
            <v>13.2</v>
          </cell>
          <cell r="Q50">
            <v>11.17</v>
          </cell>
          <cell r="R50">
            <v>11.2</v>
          </cell>
          <cell r="S50">
            <v>11.88</v>
          </cell>
          <cell r="T50">
            <v>6.82</v>
          </cell>
          <cell r="U50">
            <v>9.84</v>
          </cell>
          <cell r="V50">
            <v>15.42</v>
          </cell>
          <cell r="W50">
            <v>25.76</v>
          </cell>
          <cell r="X50">
            <v>21.21</v>
          </cell>
        </row>
        <row r="51">
          <cell r="L51">
            <v>35.67</v>
          </cell>
          <cell r="M51">
            <v>18.09</v>
          </cell>
          <cell r="N51">
            <v>12.18</v>
          </cell>
          <cell r="O51">
            <v>39.56</v>
          </cell>
          <cell r="P51">
            <v>20.12</v>
          </cell>
          <cell r="Q51">
            <v>32.409999999999997</v>
          </cell>
          <cell r="R51">
            <v>37.950000000000003</v>
          </cell>
          <cell r="S51">
            <v>66</v>
          </cell>
          <cell r="T51">
            <v>60.89</v>
          </cell>
          <cell r="U51">
            <v>113.82</v>
          </cell>
          <cell r="V51">
            <v>98.76</v>
          </cell>
          <cell r="W51">
            <v>33.81</v>
          </cell>
          <cell r="X51">
            <v>27.61</v>
          </cell>
        </row>
        <row r="52">
          <cell r="L52">
            <v>467.87</v>
          </cell>
          <cell r="M52">
            <v>249.01</v>
          </cell>
          <cell r="N52">
            <v>542.07000000000005</v>
          </cell>
          <cell r="O52">
            <v>104.7</v>
          </cell>
          <cell r="P52">
            <v>113.21</v>
          </cell>
          <cell r="Q52">
            <v>94.08</v>
          </cell>
          <cell r="R52">
            <v>248.74</v>
          </cell>
          <cell r="S52">
            <v>172.47</v>
          </cell>
          <cell r="T52">
            <v>617.87</v>
          </cell>
          <cell r="U52">
            <v>840.61</v>
          </cell>
          <cell r="V52">
            <v>614.71</v>
          </cell>
          <cell r="W52">
            <v>1325.76</v>
          </cell>
          <cell r="X52">
            <v>604.36</v>
          </cell>
        </row>
        <row r="53">
          <cell r="L53">
            <v>107.31</v>
          </cell>
          <cell r="M53">
            <v>206.95</v>
          </cell>
          <cell r="N53">
            <v>213.26</v>
          </cell>
          <cell r="O53">
            <v>164.11</v>
          </cell>
          <cell r="P53">
            <v>150.03</v>
          </cell>
          <cell r="Q53">
            <v>148.37</v>
          </cell>
          <cell r="R53">
            <v>232.31</v>
          </cell>
          <cell r="S53">
            <v>167.55</v>
          </cell>
          <cell r="T53">
            <v>227.22</v>
          </cell>
          <cell r="U53">
            <v>162.77000000000001</v>
          </cell>
          <cell r="V53">
            <v>150.78</v>
          </cell>
          <cell r="W53">
            <v>0</v>
          </cell>
          <cell r="X53">
            <v>0</v>
          </cell>
        </row>
        <row r="54">
          <cell r="L54">
            <v>75.86</v>
          </cell>
          <cell r="M54">
            <v>91.83</v>
          </cell>
          <cell r="N54">
            <v>103.53</v>
          </cell>
          <cell r="O54">
            <v>103.64</v>
          </cell>
          <cell r="P54">
            <v>129.83000000000001</v>
          </cell>
          <cell r="Q54">
            <v>106.26</v>
          </cell>
          <cell r="R54">
            <v>109.56</v>
          </cell>
          <cell r="S54">
            <v>99.82</v>
          </cell>
          <cell r="T54">
            <v>126.01</v>
          </cell>
          <cell r="U54">
            <v>115.82</v>
          </cell>
          <cell r="V54">
            <v>130.62</v>
          </cell>
          <cell r="W54">
            <v>83.69</v>
          </cell>
          <cell r="X54">
            <v>87.85</v>
          </cell>
        </row>
        <row r="55">
          <cell r="L55">
            <v>0</v>
          </cell>
          <cell r="M55">
            <v>0</v>
          </cell>
          <cell r="N55">
            <v>0</v>
          </cell>
          <cell r="O55">
            <v>0</v>
          </cell>
          <cell r="P55">
            <v>0</v>
          </cell>
          <cell r="Q55">
            <v>0</v>
          </cell>
          <cell r="R55">
            <v>0</v>
          </cell>
          <cell r="S55">
            <v>0</v>
          </cell>
          <cell r="T55">
            <v>0</v>
          </cell>
          <cell r="U55">
            <v>0</v>
          </cell>
          <cell r="V55">
            <v>0</v>
          </cell>
          <cell r="W55">
            <v>0</v>
          </cell>
          <cell r="X55">
            <v>0</v>
          </cell>
        </row>
        <row r="56">
          <cell r="L56">
            <v>110.7</v>
          </cell>
          <cell r="M56">
            <v>97.51</v>
          </cell>
          <cell r="N56">
            <v>114.12</v>
          </cell>
          <cell r="O56">
            <v>104.79</v>
          </cell>
          <cell r="P56">
            <v>76.92</v>
          </cell>
          <cell r="Q56">
            <v>87.38</v>
          </cell>
          <cell r="R56">
            <v>131.57</v>
          </cell>
          <cell r="S56">
            <v>117.38</v>
          </cell>
          <cell r="T56">
            <v>139.03</v>
          </cell>
          <cell r="U56">
            <v>163.09</v>
          </cell>
          <cell r="V56">
            <v>136.15</v>
          </cell>
          <cell r="W56">
            <v>136.97</v>
          </cell>
          <cell r="X56">
            <v>146.59</v>
          </cell>
        </row>
        <row r="57">
          <cell r="L57">
            <v>21.79</v>
          </cell>
          <cell r="M57">
            <v>30.79</v>
          </cell>
          <cell r="N57">
            <v>43.98</v>
          </cell>
          <cell r="O57">
            <v>14.82</v>
          </cell>
          <cell r="P57">
            <v>36.49</v>
          </cell>
          <cell r="Q57">
            <v>23.66</v>
          </cell>
          <cell r="R57">
            <v>20.72</v>
          </cell>
          <cell r="S57">
            <v>20.38</v>
          </cell>
          <cell r="T57">
            <v>21.36</v>
          </cell>
          <cell r="U57">
            <v>36.450000000000003</v>
          </cell>
          <cell r="V57">
            <v>32.71</v>
          </cell>
          <cell r="W57">
            <v>23.29</v>
          </cell>
          <cell r="X57">
            <v>25.66</v>
          </cell>
        </row>
        <row r="58">
          <cell r="L58">
            <v>87.53</v>
          </cell>
          <cell r="M58">
            <v>156.58000000000001</v>
          </cell>
          <cell r="N58">
            <v>214.99</v>
          </cell>
          <cell r="O58">
            <v>91.88</v>
          </cell>
          <cell r="P58">
            <v>101.11</v>
          </cell>
          <cell r="Q58">
            <v>92.09</v>
          </cell>
          <cell r="R58">
            <v>49.44</v>
          </cell>
          <cell r="S58">
            <v>122.1</v>
          </cell>
          <cell r="T58">
            <v>150.38</v>
          </cell>
          <cell r="U58">
            <v>116.72</v>
          </cell>
          <cell r="V58">
            <v>174.88</v>
          </cell>
          <cell r="W58">
            <v>213.02</v>
          </cell>
          <cell r="X58">
            <v>261.3</v>
          </cell>
        </row>
        <row r="59">
          <cell r="L59">
            <v>0</v>
          </cell>
          <cell r="M59">
            <v>0</v>
          </cell>
          <cell r="N59">
            <v>0</v>
          </cell>
          <cell r="O59">
            <v>0</v>
          </cell>
          <cell r="P59">
            <v>0</v>
          </cell>
          <cell r="Q59">
            <v>0</v>
          </cell>
          <cell r="R59">
            <v>0</v>
          </cell>
          <cell r="S59">
            <v>0</v>
          </cell>
          <cell r="T59">
            <v>0</v>
          </cell>
          <cell r="U59">
            <v>0</v>
          </cell>
          <cell r="V59">
            <v>0</v>
          </cell>
          <cell r="W59">
            <v>0</v>
          </cell>
          <cell r="X59">
            <v>0</v>
          </cell>
        </row>
        <row r="60">
          <cell r="L60">
            <v>226.48</v>
          </cell>
          <cell r="M60">
            <v>282.97000000000003</v>
          </cell>
          <cell r="N60">
            <v>321.41000000000003</v>
          </cell>
          <cell r="O60">
            <v>221.4</v>
          </cell>
          <cell r="P60">
            <v>187.22</v>
          </cell>
          <cell r="Q60">
            <v>311.41000000000003</v>
          </cell>
          <cell r="R60">
            <v>211.24</v>
          </cell>
          <cell r="S60">
            <v>223.46</v>
          </cell>
          <cell r="T60">
            <v>219.22</v>
          </cell>
          <cell r="U60">
            <v>203.8</v>
          </cell>
          <cell r="V60">
            <v>157.28</v>
          </cell>
          <cell r="W60">
            <v>152.07</v>
          </cell>
          <cell r="X60">
            <v>149.43</v>
          </cell>
        </row>
        <row r="61">
          <cell r="L61">
            <v>1580.76</v>
          </cell>
          <cell r="M61">
            <v>1521.31</v>
          </cell>
          <cell r="N61">
            <v>1561.94</v>
          </cell>
          <cell r="O61">
            <v>1068.51</v>
          </cell>
          <cell r="P61">
            <v>1618.35</v>
          </cell>
          <cell r="Q61">
            <v>982.08</v>
          </cell>
          <cell r="R61">
            <v>794.15</v>
          </cell>
          <cell r="S61">
            <v>998.71</v>
          </cell>
          <cell r="T61">
            <v>1575.13</v>
          </cell>
          <cell r="U61">
            <v>887.02</v>
          </cell>
          <cell r="V61">
            <v>508</v>
          </cell>
          <cell r="W61">
            <v>294.87</v>
          </cell>
          <cell r="X61">
            <v>1741.79</v>
          </cell>
        </row>
        <row r="62">
          <cell r="L62">
            <v>260.26</v>
          </cell>
          <cell r="M62">
            <v>372.62</v>
          </cell>
          <cell r="N62">
            <v>351.02</v>
          </cell>
          <cell r="O62">
            <v>249.31</v>
          </cell>
          <cell r="P62">
            <v>259.19</v>
          </cell>
          <cell r="Q62">
            <v>241.03</v>
          </cell>
          <cell r="R62">
            <v>187.33</v>
          </cell>
          <cell r="S62">
            <v>109.21</v>
          </cell>
          <cell r="T62">
            <v>229.68</v>
          </cell>
          <cell r="U62">
            <v>268.58</v>
          </cell>
          <cell r="V62">
            <v>283.25</v>
          </cell>
          <cell r="W62">
            <v>279.38</v>
          </cell>
          <cell r="X62">
            <v>228.94</v>
          </cell>
        </row>
        <row r="63">
          <cell r="L63">
            <v>37.22</v>
          </cell>
          <cell r="M63">
            <v>23.27</v>
          </cell>
          <cell r="N63">
            <v>32.22</v>
          </cell>
          <cell r="O63">
            <v>24.47</v>
          </cell>
          <cell r="P63">
            <v>53.18</v>
          </cell>
          <cell r="Q63">
            <v>41.38</v>
          </cell>
          <cell r="R63">
            <v>28.59</v>
          </cell>
          <cell r="S63">
            <v>30.81</v>
          </cell>
          <cell r="T63">
            <v>29.82</v>
          </cell>
          <cell r="U63">
            <v>29.61</v>
          </cell>
          <cell r="V63">
            <v>29.55</v>
          </cell>
          <cell r="W63">
            <v>22.64</v>
          </cell>
          <cell r="X63">
            <v>14.04</v>
          </cell>
        </row>
        <row r="64">
          <cell r="L64">
            <v>283.41000000000003</v>
          </cell>
          <cell r="M64">
            <v>467.86</v>
          </cell>
          <cell r="N64">
            <v>348.3</v>
          </cell>
          <cell r="O64">
            <v>425.42</v>
          </cell>
          <cell r="P64">
            <v>327.61</v>
          </cell>
          <cell r="Q64">
            <v>413.02</v>
          </cell>
          <cell r="R64">
            <v>148.86000000000001</v>
          </cell>
          <cell r="S64">
            <v>169.37</v>
          </cell>
          <cell r="T64">
            <v>147.55000000000001</v>
          </cell>
          <cell r="U64">
            <v>149.72999999999999</v>
          </cell>
          <cell r="V64">
            <v>166.05</v>
          </cell>
          <cell r="W64">
            <v>125.62</v>
          </cell>
          <cell r="X64">
            <v>133.78</v>
          </cell>
        </row>
        <row r="65">
          <cell r="L65">
            <v>1069</v>
          </cell>
          <cell r="M65">
            <v>1725.45</v>
          </cell>
          <cell r="N65">
            <v>1894.96</v>
          </cell>
          <cell r="O65">
            <v>2065.5</v>
          </cell>
          <cell r="P65">
            <v>2045.17</v>
          </cell>
          <cell r="Q65">
            <v>2202.35</v>
          </cell>
          <cell r="R65">
            <v>2094.4499999999998</v>
          </cell>
          <cell r="S65">
            <v>2644.54</v>
          </cell>
          <cell r="T65">
            <v>3339.34</v>
          </cell>
          <cell r="U65">
            <v>3985.74</v>
          </cell>
          <cell r="V65">
            <v>3656.11</v>
          </cell>
          <cell r="W65">
            <v>3478.3</v>
          </cell>
          <cell r="X65">
            <v>3257.04</v>
          </cell>
        </row>
        <row r="66">
          <cell r="L66">
            <v>0</v>
          </cell>
          <cell r="M66">
            <v>0</v>
          </cell>
          <cell r="N66">
            <v>0</v>
          </cell>
          <cell r="O66">
            <v>0</v>
          </cell>
          <cell r="P66">
            <v>0</v>
          </cell>
          <cell r="Q66">
            <v>0</v>
          </cell>
          <cell r="R66">
            <v>0</v>
          </cell>
          <cell r="S66">
            <v>0</v>
          </cell>
          <cell r="T66">
            <v>0</v>
          </cell>
          <cell r="U66">
            <v>0</v>
          </cell>
          <cell r="V66">
            <v>0</v>
          </cell>
          <cell r="W66">
            <v>0</v>
          </cell>
          <cell r="X66">
            <v>0</v>
          </cell>
        </row>
        <row r="67">
          <cell r="L67">
            <v>52.66</v>
          </cell>
          <cell r="M67">
            <v>50.51</v>
          </cell>
          <cell r="N67">
            <v>61.7</v>
          </cell>
          <cell r="O67">
            <v>79.38</v>
          </cell>
          <cell r="P67">
            <v>89.77</v>
          </cell>
          <cell r="Q67">
            <v>90.27</v>
          </cell>
          <cell r="R67">
            <v>77.89</v>
          </cell>
          <cell r="S67">
            <v>62.48</v>
          </cell>
          <cell r="T67">
            <v>54.22</v>
          </cell>
          <cell r="U67">
            <v>84.11</v>
          </cell>
          <cell r="V67">
            <v>84.26</v>
          </cell>
          <cell r="W67">
            <v>78.06</v>
          </cell>
          <cell r="X67">
            <v>107.34</v>
          </cell>
        </row>
        <row r="68">
          <cell r="L68">
            <v>0</v>
          </cell>
          <cell r="M68">
            <v>0</v>
          </cell>
          <cell r="N68">
            <v>0</v>
          </cell>
          <cell r="O68">
            <v>0</v>
          </cell>
          <cell r="P68">
            <v>0</v>
          </cell>
          <cell r="Q68">
            <v>0</v>
          </cell>
          <cell r="R68">
            <v>0</v>
          </cell>
          <cell r="S68">
            <v>0</v>
          </cell>
          <cell r="T68">
            <v>0</v>
          </cell>
          <cell r="U68">
            <v>0</v>
          </cell>
          <cell r="V68">
            <v>0</v>
          </cell>
          <cell r="W68">
            <v>0</v>
          </cell>
          <cell r="X68">
            <v>0</v>
          </cell>
        </row>
        <row r="69">
          <cell r="L69">
            <v>15.11</v>
          </cell>
          <cell r="M69">
            <v>-27.16</v>
          </cell>
          <cell r="N69">
            <v>66.930000000000007</v>
          </cell>
          <cell r="O69">
            <v>-21.79</v>
          </cell>
          <cell r="P69">
            <v>46.28</v>
          </cell>
          <cell r="Q69">
            <v>64.11</v>
          </cell>
          <cell r="R69">
            <v>32.65</v>
          </cell>
          <cell r="S69">
            <v>52.36</v>
          </cell>
          <cell r="T69">
            <v>59.34</v>
          </cell>
          <cell r="U69">
            <v>50.71</v>
          </cell>
          <cell r="V69">
            <v>98.11</v>
          </cell>
          <cell r="W69">
            <v>62.67</v>
          </cell>
          <cell r="X69">
            <v>64.59</v>
          </cell>
        </row>
        <row r="70">
          <cell r="L70">
            <v>75.67</v>
          </cell>
          <cell r="M70">
            <v>81.900000000000006</v>
          </cell>
          <cell r="N70">
            <v>97.51</v>
          </cell>
          <cell r="O70">
            <v>82.76</v>
          </cell>
          <cell r="P70">
            <v>73.75</v>
          </cell>
          <cell r="Q70">
            <v>72.08</v>
          </cell>
          <cell r="R70">
            <v>88.05</v>
          </cell>
          <cell r="S70">
            <v>77.44</v>
          </cell>
          <cell r="T70">
            <v>94.35</v>
          </cell>
          <cell r="U70">
            <v>133.31</v>
          </cell>
          <cell r="V70">
            <v>124.12</v>
          </cell>
          <cell r="W70">
            <v>130.43</v>
          </cell>
          <cell r="X70">
            <v>138.68</v>
          </cell>
        </row>
        <row r="71">
          <cell r="L71">
            <v>243.52</v>
          </cell>
          <cell r="M71">
            <v>434.65</v>
          </cell>
          <cell r="N71">
            <v>445.02</v>
          </cell>
          <cell r="O71">
            <v>299.18</v>
          </cell>
          <cell r="P71">
            <v>376.24</v>
          </cell>
          <cell r="Q71">
            <v>343.44</v>
          </cell>
          <cell r="R71">
            <v>401.98</v>
          </cell>
          <cell r="S71">
            <v>341.72</v>
          </cell>
          <cell r="T71">
            <v>900.76</v>
          </cell>
          <cell r="U71">
            <v>932.96</v>
          </cell>
          <cell r="V71">
            <v>640.12</v>
          </cell>
          <cell r="W71">
            <v>567.66999999999996</v>
          </cell>
          <cell r="X71">
            <v>662.21</v>
          </cell>
        </row>
        <row r="72">
          <cell r="L72">
            <v>882.72</v>
          </cell>
          <cell r="M72">
            <v>1001.74</v>
          </cell>
          <cell r="N72">
            <v>907.72</v>
          </cell>
          <cell r="O72">
            <v>1198.49</v>
          </cell>
          <cell r="P72">
            <v>1262.58</v>
          </cell>
          <cell r="Q72">
            <v>1255.1099999999999</v>
          </cell>
          <cell r="R72">
            <v>1289.74</v>
          </cell>
          <cell r="S72">
            <v>1209.5999999999999</v>
          </cell>
          <cell r="T72">
            <v>1297.27</v>
          </cell>
          <cell r="U72">
            <v>1636.16</v>
          </cell>
          <cell r="V72">
            <v>1750.85</v>
          </cell>
          <cell r="W72">
            <v>1771.16</v>
          </cell>
          <cell r="X72">
            <v>1807.11</v>
          </cell>
        </row>
        <row r="73">
          <cell r="L73">
            <v>0</v>
          </cell>
          <cell r="M73">
            <v>0</v>
          </cell>
          <cell r="N73">
            <v>0</v>
          </cell>
          <cell r="O73">
            <v>0</v>
          </cell>
          <cell r="P73">
            <v>0</v>
          </cell>
          <cell r="Q73">
            <v>0</v>
          </cell>
          <cell r="R73">
            <v>0</v>
          </cell>
          <cell r="S73">
            <v>0</v>
          </cell>
          <cell r="T73">
            <v>0</v>
          </cell>
          <cell r="U73">
            <v>0</v>
          </cell>
          <cell r="V73">
            <v>0</v>
          </cell>
          <cell r="W73">
            <v>0</v>
          </cell>
          <cell r="X73">
            <v>0</v>
          </cell>
        </row>
        <row r="74">
          <cell r="L74">
            <v>23.48</v>
          </cell>
          <cell r="M74">
            <v>16.64</v>
          </cell>
          <cell r="N74">
            <v>15.15</v>
          </cell>
          <cell r="O74">
            <v>14.2</v>
          </cell>
          <cell r="P74">
            <v>19.89</v>
          </cell>
          <cell r="Q74">
            <v>61.3</v>
          </cell>
          <cell r="R74">
            <v>30.67</v>
          </cell>
          <cell r="S74">
            <v>23.94</v>
          </cell>
          <cell r="T74">
            <v>31.9</v>
          </cell>
          <cell r="U74">
            <v>49.21</v>
          </cell>
          <cell r="V74">
            <v>34.74</v>
          </cell>
          <cell r="W74">
            <v>12.01</v>
          </cell>
          <cell r="X74">
            <v>7.65</v>
          </cell>
        </row>
        <row r="75">
          <cell r="L75">
            <v>386.47</v>
          </cell>
          <cell r="M75">
            <v>364.44</v>
          </cell>
          <cell r="N75">
            <v>380.27</v>
          </cell>
          <cell r="O75">
            <v>329.46</v>
          </cell>
          <cell r="P75">
            <v>267.2</v>
          </cell>
          <cell r="Q75">
            <v>310.27999999999997</v>
          </cell>
          <cell r="R75">
            <v>358.39</v>
          </cell>
          <cell r="S75">
            <v>294.02999999999997</v>
          </cell>
          <cell r="T75">
            <v>351.59</v>
          </cell>
          <cell r="U75">
            <v>379.05</v>
          </cell>
          <cell r="V75">
            <v>402.33</v>
          </cell>
          <cell r="W75">
            <v>376.45</v>
          </cell>
          <cell r="X75">
            <v>299.06</v>
          </cell>
        </row>
        <row r="76">
          <cell r="L76">
            <v>217.85</v>
          </cell>
          <cell r="M76">
            <v>405.59</v>
          </cell>
          <cell r="N76">
            <v>340.32</v>
          </cell>
          <cell r="O76">
            <v>315.05</v>
          </cell>
          <cell r="P76">
            <v>282.27</v>
          </cell>
          <cell r="Q76">
            <v>222.44</v>
          </cell>
          <cell r="R76">
            <v>192.32</v>
          </cell>
          <cell r="S76">
            <v>238.07</v>
          </cell>
          <cell r="T76">
            <v>176.36</v>
          </cell>
          <cell r="U76">
            <v>168.27</v>
          </cell>
          <cell r="V76">
            <v>214.6</v>
          </cell>
          <cell r="W76">
            <v>195.72</v>
          </cell>
          <cell r="X76">
            <v>291.2</v>
          </cell>
        </row>
        <row r="77">
          <cell r="L77">
            <v>129.12</v>
          </cell>
          <cell r="M77">
            <v>93.4</v>
          </cell>
          <cell r="N77">
            <v>87.87</v>
          </cell>
          <cell r="O77">
            <v>102.82</v>
          </cell>
          <cell r="P77">
            <v>90.69</v>
          </cell>
          <cell r="Q77">
            <v>76.3</v>
          </cell>
          <cell r="R77">
            <v>88.93</v>
          </cell>
          <cell r="S77">
            <v>124.77</v>
          </cell>
          <cell r="T77">
            <v>127.98</v>
          </cell>
          <cell r="U77">
            <v>144.41</v>
          </cell>
          <cell r="V77">
            <v>128.12</v>
          </cell>
          <cell r="W77">
            <v>101.74</v>
          </cell>
          <cell r="X77">
            <v>78.45</v>
          </cell>
        </row>
        <row r="78">
          <cell r="L78">
            <v>142.61000000000001</v>
          </cell>
          <cell r="M78">
            <v>156.22</v>
          </cell>
          <cell r="N78">
            <v>101.13</v>
          </cell>
          <cell r="O78">
            <v>126.45</v>
          </cell>
          <cell r="P78">
            <v>156.59</v>
          </cell>
          <cell r="Q78">
            <v>175.66</v>
          </cell>
          <cell r="R78">
            <v>199.27</v>
          </cell>
          <cell r="S78">
            <v>134.54</v>
          </cell>
          <cell r="T78">
            <v>167.05</v>
          </cell>
          <cell r="U78">
            <v>178.02</v>
          </cell>
          <cell r="V78">
            <v>175.5</v>
          </cell>
          <cell r="W78">
            <v>155.07</v>
          </cell>
          <cell r="X78">
            <v>114.45</v>
          </cell>
        </row>
        <row r="79">
          <cell r="L79">
            <v>307.67</v>
          </cell>
          <cell r="M79">
            <v>255.24</v>
          </cell>
          <cell r="N79">
            <v>226.34</v>
          </cell>
          <cell r="O79">
            <v>278.86</v>
          </cell>
          <cell r="P79">
            <v>372.55</v>
          </cell>
          <cell r="Q79">
            <v>515.48</v>
          </cell>
          <cell r="R79">
            <v>653.26</v>
          </cell>
          <cell r="S79">
            <v>686.64</v>
          </cell>
          <cell r="T79">
            <v>933.8</v>
          </cell>
          <cell r="U79">
            <v>1144.8699999999999</v>
          </cell>
          <cell r="V79">
            <v>3030.09</v>
          </cell>
          <cell r="W79">
            <v>1679.58</v>
          </cell>
          <cell r="X79">
            <v>1274.42</v>
          </cell>
        </row>
        <row r="80">
          <cell r="L80">
            <v>607.1</v>
          </cell>
          <cell r="M80">
            <v>973.45</v>
          </cell>
          <cell r="N80">
            <v>526.09</v>
          </cell>
          <cell r="O80">
            <v>520.55999999999995</v>
          </cell>
          <cell r="P80">
            <v>703.4</v>
          </cell>
          <cell r="Q80">
            <v>606.01</v>
          </cell>
          <cell r="R80">
            <v>505.77</v>
          </cell>
          <cell r="S80">
            <v>433.7</v>
          </cell>
          <cell r="T80">
            <v>557.28</v>
          </cell>
          <cell r="U80">
            <v>473.88</v>
          </cell>
          <cell r="V80">
            <v>650.20000000000005</v>
          </cell>
          <cell r="W80">
            <v>604.74</v>
          </cell>
          <cell r="X80">
            <v>571.53</v>
          </cell>
        </row>
        <row r="81">
          <cell r="L81">
            <v>0</v>
          </cell>
          <cell r="M81">
            <v>0</v>
          </cell>
          <cell r="N81">
            <v>0</v>
          </cell>
          <cell r="O81">
            <v>0</v>
          </cell>
          <cell r="P81">
            <v>0</v>
          </cell>
          <cell r="Q81">
            <v>0</v>
          </cell>
          <cell r="R81">
            <v>0</v>
          </cell>
          <cell r="S81">
            <v>0</v>
          </cell>
          <cell r="T81">
            <v>0</v>
          </cell>
          <cell r="U81">
            <v>0</v>
          </cell>
          <cell r="V81">
            <v>0</v>
          </cell>
          <cell r="W81">
            <v>0</v>
          </cell>
          <cell r="X81">
            <v>0</v>
          </cell>
        </row>
        <row r="82">
          <cell r="L82">
            <v>1965.2</v>
          </cell>
          <cell r="M82">
            <v>2636.58</v>
          </cell>
          <cell r="N82">
            <v>2567.6999999999998</v>
          </cell>
          <cell r="O82">
            <v>808.97</v>
          </cell>
          <cell r="P82">
            <v>925.46</v>
          </cell>
          <cell r="Q82">
            <v>2165.77</v>
          </cell>
          <cell r="R82">
            <v>1546.83</v>
          </cell>
          <cell r="S82">
            <v>1427.27</v>
          </cell>
          <cell r="T82">
            <v>2229.58</v>
          </cell>
          <cell r="U82">
            <v>2654.58</v>
          </cell>
          <cell r="V82">
            <v>2946.69</v>
          </cell>
          <cell r="W82">
            <v>3152.72</v>
          </cell>
          <cell r="X82">
            <v>1667.63</v>
          </cell>
        </row>
        <row r="83">
          <cell r="L83">
            <v>2138.5300000000002</v>
          </cell>
          <cell r="M83">
            <v>2080.7600000000002</v>
          </cell>
          <cell r="N83">
            <v>1728.82</v>
          </cell>
          <cell r="O83">
            <v>1587.9</v>
          </cell>
          <cell r="P83">
            <v>223.6</v>
          </cell>
          <cell r="Q83">
            <v>2573.16</v>
          </cell>
          <cell r="R83">
            <v>1471.55</v>
          </cell>
          <cell r="S83">
            <v>984.63</v>
          </cell>
          <cell r="T83">
            <v>1295.29</v>
          </cell>
          <cell r="U83">
            <v>1184.04</v>
          </cell>
          <cell r="V83">
            <v>1482.46</v>
          </cell>
          <cell r="W83">
            <v>371.99</v>
          </cell>
          <cell r="X83">
            <v>56.83</v>
          </cell>
        </row>
        <row r="84">
          <cell r="L84">
            <v>0</v>
          </cell>
          <cell r="M84">
            <v>0</v>
          </cell>
          <cell r="N84">
            <v>0</v>
          </cell>
          <cell r="O84">
            <v>0</v>
          </cell>
          <cell r="P84">
            <v>0</v>
          </cell>
          <cell r="Q84">
            <v>0</v>
          </cell>
          <cell r="R84">
            <v>0</v>
          </cell>
          <cell r="S84">
            <v>0</v>
          </cell>
          <cell r="T84">
            <v>0</v>
          </cell>
          <cell r="U84">
            <v>0</v>
          </cell>
          <cell r="V84">
            <v>0</v>
          </cell>
          <cell r="W84">
            <v>0</v>
          </cell>
          <cell r="X84">
            <v>0</v>
          </cell>
        </row>
        <row r="85">
          <cell r="L85">
            <v>192.93</v>
          </cell>
          <cell r="M85">
            <v>180.75</v>
          </cell>
          <cell r="N85">
            <v>177.72</v>
          </cell>
          <cell r="O85">
            <v>176.17</v>
          </cell>
          <cell r="P85">
            <v>236.34</v>
          </cell>
          <cell r="Q85">
            <v>127.04</v>
          </cell>
          <cell r="R85">
            <v>129.04</v>
          </cell>
          <cell r="S85">
            <v>98.99</v>
          </cell>
          <cell r="T85">
            <v>89.49</v>
          </cell>
          <cell r="U85">
            <v>89.21</v>
          </cell>
          <cell r="V85">
            <v>122.24</v>
          </cell>
          <cell r="W85">
            <v>95.63</v>
          </cell>
          <cell r="X85">
            <v>148.88999999999999</v>
          </cell>
        </row>
        <row r="86">
          <cell r="L86">
            <v>175.52</v>
          </cell>
          <cell r="M86">
            <v>210.81</v>
          </cell>
          <cell r="N86">
            <v>188.58</v>
          </cell>
          <cell r="O86">
            <v>2932.67</v>
          </cell>
          <cell r="P86">
            <v>5428.65</v>
          </cell>
          <cell r="Q86">
            <v>9330.11</v>
          </cell>
          <cell r="R86">
            <v>6143.91</v>
          </cell>
          <cell r="S86">
            <v>4717.41</v>
          </cell>
          <cell r="T86">
            <v>3420.1</v>
          </cell>
          <cell r="U86">
            <v>2950.28</v>
          </cell>
          <cell r="V86">
            <v>2253.9699999999998</v>
          </cell>
          <cell r="W86">
            <v>1918.84</v>
          </cell>
          <cell r="X86">
            <v>1300.79</v>
          </cell>
        </row>
        <row r="87">
          <cell r="L87">
            <v>0</v>
          </cell>
          <cell r="M87">
            <v>0</v>
          </cell>
          <cell r="N87">
            <v>0</v>
          </cell>
          <cell r="O87">
            <v>0</v>
          </cell>
          <cell r="P87">
            <v>0</v>
          </cell>
          <cell r="Q87">
            <v>0</v>
          </cell>
          <cell r="R87">
            <v>0</v>
          </cell>
          <cell r="S87">
            <v>0</v>
          </cell>
          <cell r="T87">
            <v>0</v>
          </cell>
          <cell r="U87">
            <v>0</v>
          </cell>
          <cell r="V87">
            <v>0</v>
          </cell>
          <cell r="W87">
            <v>0</v>
          </cell>
          <cell r="X87">
            <v>0</v>
          </cell>
        </row>
        <row r="88">
          <cell r="L88">
            <v>23.16</v>
          </cell>
          <cell r="M88">
            <v>103.9</v>
          </cell>
          <cell r="N88">
            <v>40.159999999999997</v>
          </cell>
          <cell r="O88">
            <v>9.61</v>
          </cell>
          <cell r="P88">
            <v>89.83</v>
          </cell>
          <cell r="Q88">
            <v>34.78</v>
          </cell>
          <cell r="R88">
            <v>30.02</v>
          </cell>
          <cell r="S88">
            <v>24.13</v>
          </cell>
          <cell r="T88">
            <v>79.77</v>
          </cell>
          <cell r="U88">
            <v>147.57</v>
          </cell>
          <cell r="V88">
            <v>119.7</v>
          </cell>
          <cell r="W88">
            <v>38.549999999999997</v>
          </cell>
          <cell r="X88">
            <v>20.02</v>
          </cell>
        </row>
        <row r="89">
          <cell r="L89">
            <v>744.01</v>
          </cell>
          <cell r="M89">
            <v>650.09</v>
          </cell>
          <cell r="N89">
            <v>754.59</v>
          </cell>
          <cell r="O89">
            <v>1609.11</v>
          </cell>
          <cell r="P89">
            <v>698.9</v>
          </cell>
          <cell r="Q89">
            <v>817.2</v>
          </cell>
          <cell r="R89">
            <v>630.30999999999995</v>
          </cell>
          <cell r="S89">
            <v>665.18</v>
          </cell>
          <cell r="T89">
            <v>731.96</v>
          </cell>
          <cell r="U89">
            <v>757.09</v>
          </cell>
          <cell r="V89">
            <v>981.07</v>
          </cell>
          <cell r="W89">
            <v>964.86</v>
          </cell>
          <cell r="X89">
            <v>1416.97</v>
          </cell>
        </row>
        <row r="90">
          <cell r="L90">
            <v>242.96</v>
          </cell>
          <cell r="M90">
            <v>223.18</v>
          </cell>
          <cell r="N90">
            <v>264.06</v>
          </cell>
          <cell r="O90">
            <v>382.32</v>
          </cell>
          <cell r="P90">
            <v>331.09</v>
          </cell>
          <cell r="Q90">
            <v>277.06</v>
          </cell>
          <cell r="R90">
            <v>206.18</v>
          </cell>
          <cell r="S90">
            <v>233.91</v>
          </cell>
          <cell r="T90">
            <v>347.84</v>
          </cell>
          <cell r="U90">
            <v>313.43</v>
          </cell>
          <cell r="V90">
            <v>227.49</v>
          </cell>
          <cell r="W90">
            <v>211.63</v>
          </cell>
          <cell r="X90">
            <v>129.63999999999999</v>
          </cell>
        </row>
        <row r="91">
          <cell r="L91">
            <v>755.41</v>
          </cell>
          <cell r="M91">
            <v>712.54</v>
          </cell>
          <cell r="N91">
            <v>570.5</v>
          </cell>
          <cell r="O91">
            <v>677.82</v>
          </cell>
          <cell r="P91">
            <v>738.77</v>
          </cell>
          <cell r="Q91">
            <v>869.88</v>
          </cell>
          <cell r="R91">
            <v>1018.54</v>
          </cell>
          <cell r="S91">
            <v>1365.15</v>
          </cell>
          <cell r="T91">
            <v>1376.74</v>
          </cell>
          <cell r="U91">
            <v>1854.33</v>
          </cell>
          <cell r="V91">
            <v>1681.66</v>
          </cell>
          <cell r="W91">
            <v>2436.4299999999998</v>
          </cell>
          <cell r="X91">
            <v>2636.49</v>
          </cell>
        </row>
        <row r="92">
          <cell r="L92">
            <v>31.59</v>
          </cell>
          <cell r="M92">
            <v>27.35</v>
          </cell>
          <cell r="N92">
            <v>39.770000000000003</v>
          </cell>
          <cell r="O92">
            <v>31.04</v>
          </cell>
          <cell r="P92">
            <v>24.19</v>
          </cell>
          <cell r="Q92">
            <v>37.96</v>
          </cell>
          <cell r="R92">
            <v>36.700000000000003</v>
          </cell>
          <cell r="S92">
            <v>35.1</v>
          </cell>
          <cell r="T92">
            <v>32.340000000000003</v>
          </cell>
          <cell r="U92">
            <v>34.47</v>
          </cell>
          <cell r="V92">
            <v>25.91</v>
          </cell>
          <cell r="W92">
            <v>63.74</v>
          </cell>
          <cell r="X92">
            <v>64.66</v>
          </cell>
        </row>
        <row r="93">
          <cell r="L93">
            <v>0</v>
          </cell>
          <cell r="M93">
            <v>0</v>
          </cell>
          <cell r="N93">
            <v>0</v>
          </cell>
          <cell r="O93">
            <v>0</v>
          </cell>
          <cell r="P93">
            <v>0</v>
          </cell>
          <cell r="Q93">
            <v>0</v>
          </cell>
          <cell r="R93">
            <v>0</v>
          </cell>
          <cell r="S93">
            <v>0</v>
          </cell>
          <cell r="T93">
            <v>0</v>
          </cell>
          <cell r="U93">
            <v>0</v>
          </cell>
          <cell r="V93">
            <v>0</v>
          </cell>
          <cell r="W93">
            <v>0</v>
          </cell>
          <cell r="X93">
            <v>0</v>
          </cell>
        </row>
        <row r="94">
          <cell r="L94">
            <v>131.25</v>
          </cell>
          <cell r="M94">
            <v>206.43</v>
          </cell>
          <cell r="N94">
            <v>377.21</v>
          </cell>
          <cell r="O94">
            <v>175.62</v>
          </cell>
          <cell r="P94">
            <v>198.7</v>
          </cell>
          <cell r="Q94">
            <v>108.45</v>
          </cell>
          <cell r="R94">
            <v>66.510000000000005</v>
          </cell>
          <cell r="S94">
            <v>109.06</v>
          </cell>
          <cell r="T94">
            <v>216.13</v>
          </cell>
          <cell r="U94">
            <v>71.260000000000005</v>
          </cell>
          <cell r="V94">
            <v>82.25</v>
          </cell>
          <cell r="W94">
            <v>118.18</v>
          </cell>
          <cell r="X94">
            <v>95.52</v>
          </cell>
        </row>
        <row r="95">
          <cell r="L95">
            <v>0</v>
          </cell>
          <cell r="M95">
            <v>0</v>
          </cell>
          <cell r="N95">
            <v>0</v>
          </cell>
          <cell r="O95">
            <v>0</v>
          </cell>
          <cell r="P95">
            <v>0</v>
          </cell>
          <cell r="Q95">
            <v>0</v>
          </cell>
          <cell r="R95">
            <v>0</v>
          </cell>
          <cell r="S95">
            <v>0</v>
          </cell>
          <cell r="T95">
            <v>0</v>
          </cell>
          <cell r="U95">
            <v>783.65</v>
          </cell>
          <cell r="V95">
            <v>635.17999999999995</v>
          </cell>
          <cell r="W95">
            <v>629.79</v>
          </cell>
          <cell r="X95">
            <v>567.67999999999995</v>
          </cell>
        </row>
        <row r="96">
          <cell r="L96">
            <v>0</v>
          </cell>
          <cell r="M96">
            <v>0</v>
          </cell>
          <cell r="N96">
            <v>0</v>
          </cell>
          <cell r="O96">
            <v>0</v>
          </cell>
          <cell r="P96">
            <v>0</v>
          </cell>
          <cell r="Q96">
            <v>0</v>
          </cell>
          <cell r="R96">
            <v>0</v>
          </cell>
          <cell r="S96">
            <v>0</v>
          </cell>
          <cell r="T96">
            <v>0</v>
          </cell>
          <cell r="U96">
            <v>0</v>
          </cell>
          <cell r="V96">
            <v>0</v>
          </cell>
          <cell r="W96">
            <v>0</v>
          </cell>
          <cell r="X96">
            <v>0</v>
          </cell>
        </row>
        <row r="97">
          <cell r="L97">
            <v>310.64</v>
          </cell>
          <cell r="M97">
            <v>287.55</v>
          </cell>
          <cell r="N97">
            <v>273.23</v>
          </cell>
          <cell r="O97">
            <v>248.83</v>
          </cell>
          <cell r="P97">
            <v>316.83</v>
          </cell>
          <cell r="Q97">
            <v>311.93</v>
          </cell>
          <cell r="R97">
            <v>295.68</v>
          </cell>
          <cell r="S97">
            <v>291.08999999999997</v>
          </cell>
          <cell r="T97">
            <v>359.16</v>
          </cell>
          <cell r="U97">
            <v>324.7</v>
          </cell>
          <cell r="V97">
            <v>390.03</v>
          </cell>
          <cell r="W97">
            <v>515.51</v>
          </cell>
          <cell r="X97">
            <v>472.91</v>
          </cell>
        </row>
        <row r="98">
          <cell r="L98">
            <v>415.06</v>
          </cell>
          <cell r="M98">
            <v>393.8</v>
          </cell>
          <cell r="N98">
            <v>429.03</v>
          </cell>
          <cell r="O98">
            <v>408.45</v>
          </cell>
          <cell r="P98">
            <v>339.43</v>
          </cell>
          <cell r="Q98">
            <v>368.92</v>
          </cell>
          <cell r="R98">
            <v>441.39</v>
          </cell>
          <cell r="S98">
            <v>451.58</v>
          </cell>
          <cell r="T98">
            <v>524.62</v>
          </cell>
          <cell r="U98">
            <v>457.94</v>
          </cell>
          <cell r="V98">
            <v>437.56</v>
          </cell>
          <cell r="W98">
            <v>382.26</v>
          </cell>
          <cell r="X98">
            <v>408.92</v>
          </cell>
        </row>
        <row r="99">
          <cell r="L99">
            <v>318.3</v>
          </cell>
          <cell r="M99">
            <v>309.23</v>
          </cell>
          <cell r="N99">
            <v>308.31</v>
          </cell>
          <cell r="O99">
            <v>710.12</v>
          </cell>
          <cell r="P99">
            <v>320.73</v>
          </cell>
          <cell r="Q99">
            <v>271.49</v>
          </cell>
          <cell r="R99">
            <v>947.64</v>
          </cell>
          <cell r="S99">
            <v>1019.66</v>
          </cell>
          <cell r="T99">
            <v>1048.01</v>
          </cell>
          <cell r="U99">
            <v>588.54999999999995</v>
          </cell>
          <cell r="V99">
            <v>456.56</v>
          </cell>
          <cell r="W99">
            <v>457.07</v>
          </cell>
          <cell r="X99">
            <v>710.24</v>
          </cell>
        </row>
        <row r="100">
          <cell r="L100">
            <v>59.44</v>
          </cell>
          <cell r="M100">
            <v>87.46</v>
          </cell>
          <cell r="N100">
            <v>115.29</v>
          </cell>
          <cell r="O100">
            <v>101.9</v>
          </cell>
          <cell r="P100">
            <v>115.19</v>
          </cell>
          <cell r="Q100">
            <v>77.64</v>
          </cell>
          <cell r="R100">
            <v>78.83</v>
          </cell>
          <cell r="S100">
            <v>132.99</v>
          </cell>
          <cell r="T100">
            <v>141.72</v>
          </cell>
          <cell r="U100">
            <v>122.76</v>
          </cell>
          <cell r="V100">
            <v>260.89999999999998</v>
          </cell>
          <cell r="W100">
            <v>260.24</v>
          </cell>
          <cell r="X100">
            <v>280.94</v>
          </cell>
        </row>
        <row r="101">
          <cell r="L101">
            <v>102.17</v>
          </cell>
          <cell r="M101">
            <v>59.68</v>
          </cell>
          <cell r="N101">
            <v>79.819999999999993</v>
          </cell>
          <cell r="O101">
            <v>143.84</v>
          </cell>
          <cell r="P101">
            <v>257.92</v>
          </cell>
          <cell r="Q101">
            <v>260.37</v>
          </cell>
          <cell r="R101">
            <v>298.52</v>
          </cell>
          <cell r="S101">
            <v>737.4</v>
          </cell>
          <cell r="T101">
            <v>691.77</v>
          </cell>
          <cell r="U101">
            <v>404</v>
          </cell>
          <cell r="V101">
            <v>504.56</v>
          </cell>
          <cell r="W101">
            <v>597.5</v>
          </cell>
          <cell r="X101">
            <v>570.94000000000005</v>
          </cell>
        </row>
        <row r="102">
          <cell r="L102">
            <v>0</v>
          </cell>
          <cell r="M102">
            <v>0</v>
          </cell>
          <cell r="N102">
            <v>0</v>
          </cell>
          <cell r="O102">
            <v>0</v>
          </cell>
          <cell r="P102">
            <v>0</v>
          </cell>
          <cell r="Q102">
            <v>28</v>
          </cell>
          <cell r="R102">
            <v>41.9</v>
          </cell>
          <cell r="S102">
            <v>20.170000000000002</v>
          </cell>
          <cell r="T102">
            <v>72.55</v>
          </cell>
          <cell r="U102">
            <v>40.75</v>
          </cell>
          <cell r="V102">
            <v>8.44</v>
          </cell>
          <cell r="W102">
            <v>638</v>
          </cell>
          <cell r="X102">
            <v>87.09</v>
          </cell>
        </row>
        <row r="103">
          <cell r="L103">
            <v>0</v>
          </cell>
          <cell r="M103">
            <v>0</v>
          </cell>
          <cell r="N103">
            <v>0</v>
          </cell>
          <cell r="O103">
            <v>0</v>
          </cell>
          <cell r="P103">
            <v>0</v>
          </cell>
          <cell r="Q103">
            <v>0</v>
          </cell>
          <cell r="R103">
            <v>0</v>
          </cell>
          <cell r="S103">
            <v>0</v>
          </cell>
          <cell r="T103">
            <v>0</v>
          </cell>
          <cell r="U103">
            <v>0</v>
          </cell>
          <cell r="V103">
            <v>0</v>
          </cell>
          <cell r="W103">
            <v>0</v>
          </cell>
          <cell r="X103">
            <v>0</v>
          </cell>
        </row>
        <row r="104">
          <cell r="L104">
            <v>400.4</v>
          </cell>
          <cell r="M104">
            <v>403.78</v>
          </cell>
          <cell r="N104">
            <v>428.48</v>
          </cell>
          <cell r="O104">
            <v>349.03</v>
          </cell>
          <cell r="P104">
            <v>320.95999999999998</v>
          </cell>
          <cell r="Q104">
            <v>270.23</v>
          </cell>
          <cell r="R104">
            <v>238.14</v>
          </cell>
          <cell r="S104">
            <v>216.07</v>
          </cell>
          <cell r="T104">
            <v>205.57</v>
          </cell>
          <cell r="U104">
            <v>197.56</v>
          </cell>
          <cell r="V104">
            <v>191.53</v>
          </cell>
          <cell r="W104">
            <v>185.91</v>
          </cell>
          <cell r="X104">
            <v>148.94</v>
          </cell>
        </row>
        <row r="105">
          <cell r="L105">
            <v>472.63</v>
          </cell>
          <cell r="M105">
            <v>538.49</v>
          </cell>
          <cell r="N105">
            <v>549.67999999999995</v>
          </cell>
          <cell r="O105">
            <v>617.78</v>
          </cell>
          <cell r="P105">
            <v>902.92</v>
          </cell>
          <cell r="Q105">
            <v>730.33</v>
          </cell>
          <cell r="R105">
            <v>809.52</v>
          </cell>
          <cell r="S105">
            <v>861.38</v>
          </cell>
          <cell r="T105">
            <v>842.57</v>
          </cell>
          <cell r="U105">
            <v>452.72</v>
          </cell>
          <cell r="V105">
            <v>483.93</v>
          </cell>
          <cell r="W105">
            <v>428.05</v>
          </cell>
          <cell r="X105">
            <v>378.39</v>
          </cell>
        </row>
        <row r="106">
          <cell r="L106">
            <v>653.52</v>
          </cell>
          <cell r="M106">
            <v>637.37</v>
          </cell>
          <cell r="N106">
            <v>548.20000000000005</v>
          </cell>
          <cell r="O106">
            <v>657.88</v>
          </cell>
          <cell r="P106">
            <v>594.45000000000005</v>
          </cell>
          <cell r="Q106">
            <v>666.34</v>
          </cell>
          <cell r="R106">
            <v>676.65</v>
          </cell>
          <cell r="S106">
            <v>761.54</v>
          </cell>
          <cell r="T106">
            <v>925.2</v>
          </cell>
          <cell r="U106">
            <v>816</v>
          </cell>
          <cell r="V106">
            <v>1061.18</v>
          </cell>
          <cell r="W106">
            <v>783</v>
          </cell>
          <cell r="X106">
            <v>1173.45</v>
          </cell>
        </row>
        <row r="107">
          <cell r="L107">
            <v>68.95</v>
          </cell>
          <cell r="M107">
            <v>48.74</v>
          </cell>
          <cell r="N107">
            <v>129.85</v>
          </cell>
          <cell r="O107">
            <v>141.63</v>
          </cell>
          <cell r="P107">
            <v>375.08</v>
          </cell>
          <cell r="Q107">
            <v>31.48</v>
          </cell>
          <cell r="R107">
            <v>313.89</v>
          </cell>
          <cell r="S107">
            <v>287.06</v>
          </cell>
          <cell r="T107">
            <v>180.45</v>
          </cell>
          <cell r="U107">
            <v>155.74</v>
          </cell>
          <cell r="V107">
            <v>0.18</v>
          </cell>
          <cell r="W107">
            <v>31.23</v>
          </cell>
          <cell r="X107">
            <v>15.37</v>
          </cell>
        </row>
        <row r="108">
          <cell r="L108">
            <v>29.15</v>
          </cell>
          <cell r="M108">
            <v>39.17</v>
          </cell>
          <cell r="N108">
            <v>43.23</v>
          </cell>
          <cell r="O108">
            <v>32.020000000000003</v>
          </cell>
          <cell r="P108">
            <v>35.549999999999997</v>
          </cell>
          <cell r="Q108">
            <v>94.09</v>
          </cell>
          <cell r="R108">
            <v>46.08</v>
          </cell>
          <cell r="S108">
            <v>41.21</v>
          </cell>
          <cell r="T108">
            <v>57.59</v>
          </cell>
          <cell r="U108">
            <v>36.76</v>
          </cell>
          <cell r="V108">
            <v>116.17</v>
          </cell>
          <cell r="W108">
            <v>43.62</v>
          </cell>
          <cell r="X108">
            <v>58.01</v>
          </cell>
        </row>
        <row r="109">
          <cell r="L109">
            <v>453.33</v>
          </cell>
          <cell r="M109">
            <v>565.4</v>
          </cell>
          <cell r="N109">
            <v>639.51</v>
          </cell>
          <cell r="O109">
            <v>729.25</v>
          </cell>
          <cell r="P109">
            <v>713.64</v>
          </cell>
          <cell r="Q109">
            <v>855.04</v>
          </cell>
          <cell r="R109">
            <v>895.79</v>
          </cell>
          <cell r="S109">
            <v>944.5</v>
          </cell>
          <cell r="T109">
            <v>965.09</v>
          </cell>
          <cell r="U109">
            <v>1021.58</v>
          </cell>
          <cell r="V109">
            <v>1121.79</v>
          </cell>
          <cell r="W109">
            <v>1247.6600000000001</v>
          </cell>
          <cell r="X109">
            <v>999.84</v>
          </cell>
        </row>
        <row r="110">
          <cell r="L110">
            <v>38.159999999999997</v>
          </cell>
          <cell r="M110">
            <v>3.16</v>
          </cell>
          <cell r="N110">
            <v>17.86</v>
          </cell>
          <cell r="O110">
            <v>0</v>
          </cell>
          <cell r="P110">
            <v>0</v>
          </cell>
          <cell r="Q110">
            <v>0</v>
          </cell>
          <cell r="R110">
            <v>0</v>
          </cell>
          <cell r="S110">
            <v>0</v>
          </cell>
          <cell r="T110">
            <v>0</v>
          </cell>
          <cell r="U110">
            <v>0</v>
          </cell>
          <cell r="V110">
            <v>0</v>
          </cell>
          <cell r="W110">
            <v>0</v>
          </cell>
          <cell r="X110">
            <v>0</v>
          </cell>
        </row>
        <row r="111">
          <cell r="L111">
            <v>76.22</v>
          </cell>
          <cell r="M111">
            <v>96.25</v>
          </cell>
          <cell r="N111">
            <v>81.290000000000006</v>
          </cell>
          <cell r="O111">
            <v>70.459999999999994</v>
          </cell>
          <cell r="P111">
            <v>61.19</v>
          </cell>
          <cell r="Q111">
            <v>66.69</v>
          </cell>
          <cell r="R111">
            <v>62.18</v>
          </cell>
          <cell r="S111">
            <v>57.01</v>
          </cell>
          <cell r="T111">
            <v>56.62</v>
          </cell>
          <cell r="U111">
            <v>62.69</v>
          </cell>
          <cell r="V111">
            <v>94.64</v>
          </cell>
          <cell r="W111">
            <v>83.83</v>
          </cell>
          <cell r="X111">
            <v>76.010000000000005</v>
          </cell>
        </row>
        <row r="112">
          <cell r="L112">
            <v>317.10000000000002</v>
          </cell>
          <cell r="M112">
            <v>435.25</v>
          </cell>
          <cell r="N112">
            <v>426.17</v>
          </cell>
          <cell r="O112">
            <v>281.33</v>
          </cell>
          <cell r="P112">
            <v>224.3</v>
          </cell>
          <cell r="Q112">
            <v>215.5</v>
          </cell>
          <cell r="R112">
            <v>207.29</v>
          </cell>
          <cell r="S112">
            <v>359.31</v>
          </cell>
          <cell r="T112">
            <v>444.81</v>
          </cell>
          <cell r="U112">
            <v>374.59</v>
          </cell>
          <cell r="V112">
            <v>380.05</v>
          </cell>
          <cell r="W112">
            <v>363.7</v>
          </cell>
          <cell r="X112">
            <v>407.94</v>
          </cell>
        </row>
        <row r="113">
          <cell r="L113">
            <v>34.549999999999997</v>
          </cell>
          <cell r="M113">
            <v>35.090000000000003</v>
          </cell>
          <cell r="N113">
            <v>37.729999999999997</v>
          </cell>
          <cell r="O113">
            <v>-18.38</v>
          </cell>
          <cell r="P113">
            <v>39.92</v>
          </cell>
          <cell r="Q113">
            <v>42.64</v>
          </cell>
          <cell r="R113">
            <v>22.4</v>
          </cell>
          <cell r="S113">
            <v>70.069999999999993</v>
          </cell>
          <cell r="T113">
            <v>101.84</v>
          </cell>
          <cell r="U113">
            <v>150.62</v>
          </cell>
          <cell r="V113">
            <v>125.06</v>
          </cell>
          <cell r="W113">
            <v>174.75</v>
          </cell>
          <cell r="X113">
            <v>177.89</v>
          </cell>
        </row>
        <row r="114">
          <cell r="L114">
            <v>178.2</v>
          </cell>
          <cell r="M114">
            <v>209.36</v>
          </cell>
          <cell r="N114">
            <v>202.25</v>
          </cell>
          <cell r="O114">
            <v>219.91</v>
          </cell>
          <cell r="P114">
            <v>246.94</v>
          </cell>
          <cell r="Q114">
            <v>233.95</v>
          </cell>
          <cell r="R114">
            <v>380.36</v>
          </cell>
          <cell r="S114">
            <v>410.05</v>
          </cell>
          <cell r="T114">
            <v>443.15</v>
          </cell>
          <cell r="U114">
            <v>521.59</v>
          </cell>
          <cell r="V114">
            <v>602.61</v>
          </cell>
          <cell r="W114">
            <v>0</v>
          </cell>
          <cell r="X114">
            <v>0</v>
          </cell>
        </row>
        <row r="115">
          <cell r="L115">
            <v>0</v>
          </cell>
          <cell r="M115">
            <v>0</v>
          </cell>
          <cell r="N115">
            <v>0</v>
          </cell>
          <cell r="O115">
            <v>0</v>
          </cell>
          <cell r="P115">
            <v>0</v>
          </cell>
          <cell r="Q115">
            <v>0</v>
          </cell>
          <cell r="R115">
            <v>0</v>
          </cell>
          <cell r="S115">
            <v>0</v>
          </cell>
          <cell r="T115">
            <v>0</v>
          </cell>
          <cell r="U115">
            <v>0</v>
          </cell>
          <cell r="V115">
            <v>0</v>
          </cell>
          <cell r="W115">
            <v>0</v>
          </cell>
          <cell r="X115">
            <v>0</v>
          </cell>
        </row>
        <row r="116">
          <cell r="L116">
            <v>-63.65</v>
          </cell>
          <cell r="M116">
            <v>177.92</v>
          </cell>
          <cell r="N116">
            <v>167.77</v>
          </cell>
          <cell r="O116">
            <v>155.76</v>
          </cell>
          <cell r="P116">
            <v>129.22</v>
          </cell>
          <cell r="Q116">
            <v>211.01</v>
          </cell>
          <cell r="R116">
            <v>308.73</v>
          </cell>
          <cell r="S116">
            <v>106.35</v>
          </cell>
          <cell r="T116">
            <v>140.15</v>
          </cell>
          <cell r="U116">
            <v>189.3</v>
          </cell>
          <cell r="V116">
            <v>477.33</v>
          </cell>
          <cell r="W116">
            <v>941.11</v>
          </cell>
          <cell r="X116">
            <v>417.81</v>
          </cell>
        </row>
        <row r="117">
          <cell r="L117">
            <v>131.41</v>
          </cell>
          <cell r="M117">
            <v>175.35</v>
          </cell>
          <cell r="N117">
            <v>141.88</v>
          </cell>
          <cell r="O117">
            <v>141.62</v>
          </cell>
          <cell r="P117">
            <v>103.18</v>
          </cell>
          <cell r="Q117">
            <v>123.88</v>
          </cell>
          <cell r="R117">
            <v>122.65</v>
          </cell>
          <cell r="S117">
            <v>127.13</v>
          </cell>
          <cell r="T117">
            <v>100.22</v>
          </cell>
          <cell r="U117">
            <v>128.31</v>
          </cell>
          <cell r="V117">
            <v>130.6</v>
          </cell>
          <cell r="W117">
            <v>135.36000000000001</v>
          </cell>
          <cell r="X117">
            <v>115.04</v>
          </cell>
        </row>
        <row r="118">
          <cell r="L118">
            <v>181.86</v>
          </cell>
          <cell r="M118">
            <v>186.19</v>
          </cell>
          <cell r="N118">
            <v>203.85</v>
          </cell>
          <cell r="O118">
            <v>159.4</v>
          </cell>
          <cell r="P118">
            <v>143.56</v>
          </cell>
          <cell r="Q118">
            <v>199.87</v>
          </cell>
          <cell r="R118">
            <v>266.86</v>
          </cell>
          <cell r="S118">
            <v>276.70999999999998</v>
          </cell>
          <cell r="T118">
            <v>293.08999999999997</v>
          </cell>
          <cell r="U118">
            <v>246.77</v>
          </cell>
          <cell r="V118">
            <v>482.06</v>
          </cell>
          <cell r="W118">
            <v>445.56</v>
          </cell>
          <cell r="X118">
            <v>473.08</v>
          </cell>
        </row>
        <row r="119">
          <cell r="L119">
            <v>296.61</v>
          </cell>
          <cell r="M119">
            <v>323.83</v>
          </cell>
          <cell r="N119">
            <v>303.89</v>
          </cell>
          <cell r="O119">
            <v>334.92</v>
          </cell>
          <cell r="P119">
            <v>314.35000000000002</v>
          </cell>
          <cell r="Q119">
            <v>264.55</v>
          </cell>
          <cell r="R119">
            <v>226.34</v>
          </cell>
          <cell r="S119">
            <v>266.58</v>
          </cell>
          <cell r="T119">
            <v>261.61</v>
          </cell>
          <cell r="U119">
            <v>396.26</v>
          </cell>
          <cell r="V119">
            <v>314.83</v>
          </cell>
          <cell r="W119">
            <v>343.53</v>
          </cell>
          <cell r="X119">
            <v>447.75</v>
          </cell>
        </row>
        <row r="120">
          <cell r="L120">
            <v>0</v>
          </cell>
          <cell r="M120">
            <v>0</v>
          </cell>
          <cell r="N120">
            <v>0</v>
          </cell>
          <cell r="O120">
            <v>10.83</v>
          </cell>
          <cell r="P120">
            <v>24.5</v>
          </cell>
          <cell r="Q120">
            <v>4.58</v>
          </cell>
          <cell r="R120">
            <v>83.89</v>
          </cell>
          <cell r="S120">
            <v>110.79</v>
          </cell>
          <cell r="T120">
            <v>102.83</v>
          </cell>
          <cell r="U120">
            <v>76.17</v>
          </cell>
          <cell r="V120">
            <v>81.36</v>
          </cell>
          <cell r="W120">
            <v>119.67</v>
          </cell>
          <cell r="X120">
            <v>103.22</v>
          </cell>
        </row>
        <row r="121">
          <cell r="L121">
            <v>43.12</v>
          </cell>
          <cell r="M121">
            <v>47.34</v>
          </cell>
          <cell r="N121">
            <v>58.09</v>
          </cell>
          <cell r="O121">
            <v>44.2</v>
          </cell>
          <cell r="P121">
            <v>47.52</v>
          </cell>
          <cell r="Q121">
            <v>29.56</v>
          </cell>
          <cell r="R121">
            <v>33.17</v>
          </cell>
          <cell r="S121">
            <v>33.659999999999997</v>
          </cell>
          <cell r="T121">
            <v>33.369999999999997</v>
          </cell>
          <cell r="U121">
            <v>47.39</v>
          </cell>
          <cell r="V121">
            <v>26.85</v>
          </cell>
          <cell r="W121">
            <v>46.72</v>
          </cell>
          <cell r="X121">
            <v>40.26</v>
          </cell>
        </row>
        <row r="122">
          <cell r="L122">
            <v>660.27</v>
          </cell>
          <cell r="M122">
            <v>736.54</v>
          </cell>
          <cell r="N122">
            <v>564.66</v>
          </cell>
          <cell r="O122">
            <v>759.37</v>
          </cell>
          <cell r="P122">
            <v>969.72</v>
          </cell>
          <cell r="Q122">
            <v>843.54</v>
          </cell>
          <cell r="R122">
            <v>1254.6600000000001</v>
          </cell>
          <cell r="S122">
            <v>1265.22</v>
          </cell>
          <cell r="T122">
            <v>1423.58</v>
          </cell>
          <cell r="U122">
            <v>899.62</v>
          </cell>
          <cell r="V122">
            <v>1006.07</v>
          </cell>
          <cell r="W122">
            <v>1386.56</v>
          </cell>
          <cell r="X122">
            <v>1480.36</v>
          </cell>
        </row>
        <row r="123">
          <cell r="L123">
            <v>1425.04</v>
          </cell>
          <cell r="M123">
            <v>1353.36</v>
          </cell>
          <cell r="N123">
            <v>1823.09</v>
          </cell>
          <cell r="O123">
            <v>1405.57</v>
          </cell>
          <cell r="P123">
            <v>1514.31</v>
          </cell>
          <cell r="Q123">
            <v>1543.08</v>
          </cell>
          <cell r="R123">
            <v>1687.7</v>
          </cell>
          <cell r="S123">
            <v>1858.82</v>
          </cell>
          <cell r="T123">
            <v>1987.74</v>
          </cell>
          <cell r="U123">
            <v>2084.3000000000002</v>
          </cell>
          <cell r="V123">
            <v>2013.83</v>
          </cell>
          <cell r="W123">
            <v>2024.52</v>
          </cell>
          <cell r="X123">
            <v>2096.92</v>
          </cell>
        </row>
        <row r="124">
          <cell r="L124">
            <v>128.86000000000001</v>
          </cell>
          <cell r="M124">
            <v>146.88</v>
          </cell>
          <cell r="N124">
            <v>154.24</v>
          </cell>
          <cell r="O124">
            <v>169.77</v>
          </cell>
          <cell r="P124">
            <v>157.16</v>
          </cell>
          <cell r="Q124">
            <v>177.78</v>
          </cell>
          <cell r="R124">
            <v>174.68</v>
          </cell>
          <cell r="S124">
            <v>219.7</v>
          </cell>
          <cell r="T124">
            <v>560.54</v>
          </cell>
          <cell r="U124">
            <v>382.67</v>
          </cell>
          <cell r="V124">
            <v>375.74</v>
          </cell>
          <cell r="W124">
            <v>366.72</v>
          </cell>
          <cell r="X124">
            <v>503.79</v>
          </cell>
        </row>
        <row r="125">
          <cell r="L125">
            <v>253.81</v>
          </cell>
          <cell r="M125">
            <v>187.05</v>
          </cell>
          <cell r="N125">
            <v>222.48</v>
          </cell>
          <cell r="O125">
            <v>191.9</v>
          </cell>
          <cell r="P125">
            <v>207.5</v>
          </cell>
          <cell r="Q125">
            <v>146.38999999999999</v>
          </cell>
          <cell r="R125">
            <v>172.42</v>
          </cell>
          <cell r="S125">
            <v>227.99</v>
          </cell>
          <cell r="T125">
            <v>212.47</v>
          </cell>
          <cell r="U125">
            <v>330.4</v>
          </cell>
          <cell r="V125">
            <v>265.26</v>
          </cell>
          <cell r="W125">
            <v>285.42</v>
          </cell>
          <cell r="X125">
            <v>264.86</v>
          </cell>
        </row>
        <row r="126">
          <cell r="L126">
            <v>7.19</v>
          </cell>
          <cell r="M126">
            <v>20.83</v>
          </cell>
          <cell r="N126">
            <v>31.09</v>
          </cell>
          <cell r="O126">
            <v>35.15</v>
          </cell>
          <cell r="P126">
            <v>25.6</v>
          </cell>
          <cell r="Q126">
            <v>15.07</v>
          </cell>
          <cell r="R126">
            <v>28.68</v>
          </cell>
          <cell r="S126">
            <v>36</v>
          </cell>
          <cell r="T126">
            <v>41.54</v>
          </cell>
          <cell r="U126">
            <v>32.950000000000003</v>
          </cell>
          <cell r="V126">
            <v>31.98</v>
          </cell>
          <cell r="W126">
            <v>37.67</v>
          </cell>
          <cell r="X126">
            <v>35.729999999999997</v>
          </cell>
        </row>
        <row r="127">
          <cell r="L127">
            <v>558.26</v>
          </cell>
          <cell r="M127">
            <v>600.27</v>
          </cell>
          <cell r="N127">
            <v>496.57</v>
          </cell>
          <cell r="O127">
            <v>614.04</v>
          </cell>
          <cell r="P127">
            <v>520.29</v>
          </cell>
          <cell r="Q127">
            <v>502.7</v>
          </cell>
          <cell r="R127">
            <v>612.19000000000005</v>
          </cell>
          <cell r="S127">
            <v>649.34</v>
          </cell>
          <cell r="T127">
            <v>704.35</v>
          </cell>
          <cell r="U127">
            <v>897.61</v>
          </cell>
          <cell r="V127">
            <v>855.03</v>
          </cell>
          <cell r="W127">
            <v>860.78</v>
          </cell>
          <cell r="X127">
            <v>764.01</v>
          </cell>
        </row>
        <row r="128">
          <cell r="L128">
            <v>0</v>
          </cell>
          <cell r="M128">
            <v>0</v>
          </cell>
          <cell r="N128">
            <v>0</v>
          </cell>
          <cell r="O128">
            <v>0</v>
          </cell>
          <cell r="P128">
            <v>0</v>
          </cell>
          <cell r="Q128">
            <v>0</v>
          </cell>
          <cell r="R128">
            <v>0</v>
          </cell>
          <cell r="S128">
            <v>0</v>
          </cell>
          <cell r="T128">
            <v>0</v>
          </cell>
          <cell r="U128">
            <v>0</v>
          </cell>
          <cell r="V128">
            <v>0</v>
          </cell>
          <cell r="W128">
            <v>0</v>
          </cell>
          <cell r="X128">
            <v>0</v>
          </cell>
        </row>
        <row r="129">
          <cell r="L129">
            <v>0</v>
          </cell>
          <cell r="M129">
            <v>0</v>
          </cell>
          <cell r="N129">
            <v>0</v>
          </cell>
          <cell r="O129">
            <v>0</v>
          </cell>
          <cell r="P129">
            <v>0</v>
          </cell>
          <cell r="Q129">
            <v>0</v>
          </cell>
          <cell r="R129">
            <v>0</v>
          </cell>
          <cell r="S129">
            <v>0</v>
          </cell>
          <cell r="T129">
            <v>0</v>
          </cell>
          <cell r="U129">
            <v>0</v>
          </cell>
          <cell r="V129">
            <v>0</v>
          </cell>
          <cell r="W129">
            <v>0</v>
          </cell>
          <cell r="X129">
            <v>0</v>
          </cell>
        </row>
        <row r="130">
          <cell r="L130">
            <v>850.11</v>
          </cell>
          <cell r="M130">
            <v>867.26</v>
          </cell>
          <cell r="N130">
            <v>790.45</v>
          </cell>
          <cell r="O130">
            <v>835.05</v>
          </cell>
          <cell r="P130">
            <v>856.54</v>
          </cell>
          <cell r="Q130">
            <v>757.58</v>
          </cell>
          <cell r="R130">
            <v>847.59</v>
          </cell>
          <cell r="S130">
            <v>883.27</v>
          </cell>
          <cell r="T130">
            <v>740.72</v>
          </cell>
          <cell r="U130">
            <v>792.35</v>
          </cell>
          <cell r="V130">
            <v>680.68</v>
          </cell>
          <cell r="W130">
            <v>682.48</v>
          </cell>
          <cell r="X130">
            <v>532.24</v>
          </cell>
        </row>
        <row r="131">
          <cell r="L131">
            <v>324.32</v>
          </cell>
          <cell r="M131">
            <v>421.24</v>
          </cell>
          <cell r="N131">
            <v>457.03</v>
          </cell>
          <cell r="O131">
            <v>477.4</v>
          </cell>
          <cell r="P131">
            <v>469.5</v>
          </cell>
          <cell r="Q131">
            <v>594.62</v>
          </cell>
          <cell r="R131">
            <v>576.21</v>
          </cell>
          <cell r="S131">
            <v>577.95000000000005</v>
          </cell>
          <cell r="T131">
            <v>603.52</v>
          </cell>
          <cell r="U131">
            <v>478.29</v>
          </cell>
          <cell r="V131">
            <v>764.42</v>
          </cell>
          <cell r="W131">
            <v>625.86</v>
          </cell>
          <cell r="X131">
            <v>901.01</v>
          </cell>
        </row>
        <row r="132">
          <cell r="L132">
            <v>255.6</v>
          </cell>
          <cell r="M132">
            <v>267.11</v>
          </cell>
          <cell r="N132">
            <v>384.83</v>
          </cell>
          <cell r="O132">
            <v>398.67</v>
          </cell>
          <cell r="P132">
            <v>678.12</v>
          </cell>
          <cell r="Q132">
            <v>888.02</v>
          </cell>
          <cell r="R132">
            <v>552.70000000000005</v>
          </cell>
          <cell r="S132">
            <v>1231.3499999999999</v>
          </cell>
          <cell r="T132">
            <v>1235.44</v>
          </cell>
          <cell r="U132">
            <v>1738.14</v>
          </cell>
          <cell r="V132">
            <v>2127</v>
          </cell>
          <cell r="W132">
            <v>1749</v>
          </cell>
          <cell r="X132">
            <v>1915.82</v>
          </cell>
        </row>
        <row r="133">
          <cell r="L133">
            <v>7.52</v>
          </cell>
          <cell r="M133">
            <v>8.41</v>
          </cell>
          <cell r="N133">
            <v>10.23</v>
          </cell>
          <cell r="O133">
            <v>16.079999999999998</v>
          </cell>
          <cell r="P133">
            <v>22.43</v>
          </cell>
          <cell r="Q133">
            <v>28.94</v>
          </cell>
          <cell r="R133">
            <v>12.93</v>
          </cell>
          <cell r="S133">
            <v>17.98</v>
          </cell>
          <cell r="T133">
            <v>22.03</v>
          </cell>
          <cell r="U133">
            <v>11.67</v>
          </cell>
          <cell r="V133">
            <v>17.2</v>
          </cell>
          <cell r="W133">
            <v>21.12</v>
          </cell>
          <cell r="X133">
            <v>20.13</v>
          </cell>
        </row>
        <row r="134">
          <cell r="L134">
            <v>0</v>
          </cell>
          <cell r="M134">
            <v>0</v>
          </cell>
          <cell r="N134">
            <v>0</v>
          </cell>
          <cell r="O134">
            <v>0</v>
          </cell>
          <cell r="P134">
            <v>0</v>
          </cell>
          <cell r="Q134">
            <v>0</v>
          </cell>
          <cell r="R134">
            <v>0</v>
          </cell>
          <cell r="S134">
            <v>0</v>
          </cell>
          <cell r="T134">
            <v>0</v>
          </cell>
          <cell r="U134">
            <v>0</v>
          </cell>
          <cell r="V134">
            <v>0</v>
          </cell>
          <cell r="W134">
            <v>0</v>
          </cell>
          <cell r="X134">
            <v>0</v>
          </cell>
        </row>
        <row r="135">
          <cell r="L135">
            <v>117.64</v>
          </cell>
          <cell r="M135">
            <v>11.45</v>
          </cell>
          <cell r="N135">
            <v>118.61</v>
          </cell>
          <cell r="O135">
            <v>86.75</v>
          </cell>
          <cell r="P135">
            <v>123.13</v>
          </cell>
          <cell r="Q135">
            <v>22.98</v>
          </cell>
          <cell r="R135">
            <v>63.74</v>
          </cell>
          <cell r="S135">
            <v>229.06</v>
          </cell>
          <cell r="T135">
            <v>75.95</v>
          </cell>
          <cell r="U135">
            <v>161.22</v>
          </cell>
          <cell r="V135">
            <v>-41.9</v>
          </cell>
          <cell r="W135">
            <v>0</v>
          </cell>
          <cell r="X135">
            <v>0</v>
          </cell>
        </row>
        <row r="136">
          <cell r="L136">
            <v>781.47</v>
          </cell>
          <cell r="M136">
            <v>2601.48</v>
          </cell>
          <cell r="N136">
            <v>2809.27</v>
          </cell>
          <cell r="O136">
            <v>591.65</v>
          </cell>
          <cell r="P136">
            <v>1677.08</v>
          </cell>
          <cell r="Q136">
            <v>1951.13</v>
          </cell>
          <cell r="R136">
            <v>2529.0500000000002</v>
          </cell>
          <cell r="S136">
            <v>2400.8200000000002</v>
          </cell>
          <cell r="T136">
            <v>1573.06</v>
          </cell>
          <cell r="U136">
            <v>2925.72</v>
          </cell>
          <cell r="V136">
            <v>3132.04</v>
          </cell>
          <cell r="W136">
            <v>3469.16</v>
          </cell>
          <cell r="X136">
            <v>2003.18</v>
          </cell>
        </row>
        <row r="137">
          <cell r="L137">
            <v>47.46</v>
          </cell>
          <cell r="M137">
            <v>44.93</v>
          </cell>
          <cell r="N137">
            <v>41.99</v>
          </cell>
          <cell r="O137">
            <v>32.78</v>
          </cell>
          <cell r="P137">
            <v>23.77</v>
          </cell>
          <cell r="Q137">
            <v>28.69</v>
          </cell>
          <cell r="R137">
            <v>43.89</v>
          </cell>
          <cell r="S137">
            <v>26.32</v>
          </cell>
          <cell r="T137">
            <v>47.44</v>
          </cell>
          <cell r="U137">
            <v>37.840000000000003</v>
          </cell>
          <cell r="V137">
            <v>27.66</v>
          </cell>
          <cell r="W137">
            <v>28.45</v>
          </cell>
          <cell r="X137">
            <v>15</v>
          </cell>
        </row>
        <row r="138">
          <cell r="L138">
            <v>28.97</v>
          </cell>
          <cell r="M138">
            <v>42.25</v>
          </cell>
          <cell r="N138">
            <v>30.47</v>
          </cell>
          <cell r="O138">
            <v>35.369999999999997</v>
          </cell>
          <cell r="P138">
            <v>26.78</v>
          </cell>
          <cell r="Q138">
            <v>31.1</v>
          </cell>
          <cell r="R138">
            <v>36.020000000000003</v>
          </cell>
          <cell r="S138">
            <v>-117.61</v>
          </cell>
          <cell r="T138">
            <v>28.83</v>
          </cell>
          <cell r="U138">
            <v>68.989999999999995</v>
          </cell>
          <cell r="V138">
            <v>136.38999999999999</v>
          </cell>
          <cell r="W138">
            <v>109.35</v>
          </cell>
          <cell r="X138">
            <v>50.53</v>
          </cell>
        </row>
        <row r="139">
          <cell r="L139">
            <v>635.84</v>
          </cell>
          <cell r="M139">
            <v>531.44000000000005</v>
          </cell>
          <cell r="N139">
            <v>528.35</v>
          </cell>
          <cell r="O139">
            <v>477.57</v>
          </cell>
          <cell r="P139">
            <v>486.38</v>
          </cell>
          <cell r="Q139">
            <v>443.89</v>
          </cell>
          <cell r="R139">
            <v>447.2</v>
          </cell>
          <cell r="S139">
            <v>448.1</v>
          </cell>
          <cell r="T139">
            <v>405.22</v>
          </cell>
          <cell r="U139">
            <v>553.03</v>
          </cell>
          <cell r="V139">
            <v>581.4</v>
          </cell>
          <cell r="W139">
            <v>607.58000000000004</v>
          </cell>
          <cell r="X139">
            <v>664.84</v>
          </cell>
        </row>
        <row r="140">
          <cell r="L140">
            <v>110</v>
          </cell>
          <cell r="M140">
            <v>90.71</v>
          </cell>
          <cell r="N140">
            <v>82.3</v>
          </cell>
          <cell r="O140">
            <v>67.099999999999994</v>
          </cell>
          <cell r="P140">
            <v>27.32</v>
          </cell>
          <cell r="Q140">
            <v>61.97</v>
          </cell>
          <cell r="R140">
            <v>68.08</v>
          </cell>
          <cell r="S140">
            <v>120.76</v>
          </cell>
          <cell r="T140">
            <v>138.78</v>
          </cell>
          <cell r="U140">
            <v>150.33000000000001</v>
          </cell>
          <cell r="V140">
            <v>122.46</v>
          </cell>
          <cell r="W140">
            <v>90.46</v>
          </cell>
          <cell r="X140">
            <v>103.92</v>
          </cell>
        </row>
        <row r="141">
          <cell r="L141">
            <v>530.52</v>
          </cell>
          <cell r="M141">
            <v>642.21</v>
          </cell>
          <cell r="N141">
            <v>711.09</v>
          </cell>
          <cell r="O141">
            <v>669.85</v>
          </cell>
          <cell r="P141">
            <v>556.25</v>
          </cell>
          <cell r="Q141">
            <v>522.79</v>
          </cell>
          <cell r="R141">
            <v>518.48</v>
          </cell>
          <cell r="S141">
            <v>391.69</v>
          </cell>
          <cell r="T141">
            <v>443.74</v>
          </cell>
          <cell r="U141">
            <v>409.07</v>
          </cell>
          <cell r="V141">
            <v>-300.06</v>
          </cell>
          <cell r="W141">
            <v>571.89</v>
          </cell>
          <cell r="X141">
            <v>388.39</v>
          </cell>
        </row>
        <row r="142">
          <cell r="L142">
            <v>808</v>
          </cell>
          <cell r="M142">
            <v>857.31</v>
          </cell>
          <cell r="N142">
            <v>847</v>
          </cell>
          <cell r="O142">
            <v>972.73</v>
          </cell>
          <cell r="P142">
            <v>571.30999999999995</v>
          </cell>
          <cell r="Q142">
            <v>711.48</v>
          </cell>
          <cell r="R142">
            <v>725.32</v>
          </cell>
          <cell r="S142">
            <v>744.7</v>
          </cell>
          <cell r="T142">
            <v>14.28</v>
          </cell>
          <cell r="U142">
            <v>365.66</v>
          </cell>
          <cell r="V142">
            <v>551.78</v>
          </cell>
          <cell r="W142">
            <v>-179.72</v>
          </cell>
          <cell r="X142">
            <v>4.51</v>
          </cell>
        </row>
        <row r="143">
          <cell r="L143">
            <v>0</v>
          </cell>
          <cell r="M143">
            <v>0</v>
          </cell>
          <cell r="N143">
            <v>0</v>
          </cell>
          <cell r="O143">
            <v>0</v>
          </cell>
          <cell r="P143">
            <v>0</v>
          </cell>
          <cell r="Q143">
            <v>0</v>
          </cell>
          <cell r="R143">
            <v>0</v>
          </cell>
          <cell r="S143">
            <v>0</v>
          </cell>
          <cell r="T143">
            <v>0</v>
          </cell>
          <cell r="U143">
            <v>0</v>
          </cell>
          <cell r="V143">
            <v>0</v>
          </cell>
          <cell r="W143">
            <v>0</v>
          </cell>
          <cell r="X143">
            <v>0</v>
          </cell>
        </row>
        <row r="144">
          <cell r="L144">
            <v>503.38</v>
          </cell>
          <cell r="M144">
            <v>466.17</v>
          </cell>
          <cell r="N144">
            <v>537.29999999999995</v>
          </cell>
          <cell r="O144">
            <v>435.76</v>
          </cell>
          <cell r="P144">
            <v>581.99</v>
          </cell>
          <cell r="Q144">
            <v>655.37</v>
          </cell>
          <cell r="R144">
            <v>581.41</v>
          </cell>
          <cell r="S144">
            <v>753.7</v>
          </cell>
          <cell r="T144">
            <v>931.45</v>
          </cell>
          <cell r="U144">
            <v>960.98</v>
          </cell>
          <cell r="V144">
            <v>1069.3399999999999</v>
          </cell>
          <cell r="W144">
            <v>1234.1300000000001</v>
          </cell>
          <cell r="X144">
            <v>878.12</v>
          </cell>
        </row>
        <row r="145">
          <cell r="L145">
            <v>51.78</v>
          </cell>
          <cell r="M145">
            <v>79.48</v>
          </cell>
          <cell r="N145">
            <v>69.39</v>
          </cell>
          <cell r="O145">
            <v>53.45</v>
          </cell>
          <cell r="P145">
            <v>47.37</v>
          </cell>
          <cell r="Q145">
            <v>59.78</v>
          </cell>
          <cell r="R145">
            <v>66.319999999999993</v>
          </cell>
          <cell r="S145">
            <v>48.27</v>
          </cell>
          <cell r="T145">
            <v>47.07</v>
          </cell>
          <cell r="U145">
            <v>91.55</v>
          </cell>
          <cell r="V145">
            <v>160.55000000000001</v>
          </cell>
          <cell r="W145">
            <v>95.79</v>
          </cell>
          <cell r="X145">
            <v>120.67</v>
          </cell>
        </row>
        <row r="146">
          <cell r="L146">
            <v>54.31</v>
          </cell>
          <cell r="M146">
            <v>53.68</v>
          </cell>
          <cell r="N146">
            <v>36.1</v>
          </cell>
          <cell r="O146">
            <v>39.409999999999997</v>
          </cell>
          <cell r="P146">
            <v>39.35</v>
          </cell>
          <cell r="Q146">
            <v>37.729999999999997</v>
          </cell>
          <cell r="R146">
            <v>22.75</v>
          </cell>
          <cell r="S146">
            <v>28.3</v>
          </cell>
          <cell r="T146">
            <v>46.42</v>
          </cell>
          <cell r="U146">
            <v>29.54</v>
          </cell>
          <cell r="V146">
            <v>49.05</v>
          </cell>
          <cell r="W146">
            <v>68.7</v>
          </cell>
          <cell r="X146">
            <v>48.7</v>
          </cell>
        </row>
        <row r="147">
          <cell r="L147">
            <v>29.51</v>
          </cell>
          <cell r="M147">
            <v>19.27</v>
          </cell>
          <cell r="N147">
            <v>25.08</v>
          </cell>
          <cell r="O147">
            <v>18.11</v>
          </cell>
          <cell r="P147">
            <v>26.36</v>
          </cell>
          <cell r="Q147">
            <v>30.62</v>
          </cell>
          <cell r="R147">
            <v>29.52</v>
          </cell>
          <cell r="S147">
            <v>-189</v>
          </cell>
          <cell r="T147">
            <v>0</v>
          </cell>
          <cell r="U147">
            <v>0</v>
          </cell>
          <cell r="V147">
            <v>0</v>
          </cell>
          <cell r="W147">
            <v>0</v>
          </cell>
          <cell r="X147">
            <v>0</v>
          </cell>
        </row>
        <row r="148">
          <cell r="L148">
            <v>647.48</v>
          </cell>
          <cell r="M148">
            <v>675.98</v>
          </cell>
          <cell r="N148">
            <v>659.2</v>
          </cell>
          <cell r="O148">
            <v>595.33000000000004</v>
          </cell>
          <cell r="P148">
            <v>826.64</v>
          </cell>
          <cell r="Q148">
            <v>708.63</v>
          </cell>
          <cell r="R148">
            <v>904.32</v>
          </cell>
          <cell r="S148">
            <v>913.13</v>
          </cell>
          <cell r="T148">
            <v>1041.55</v>
          </cell>
          <cell r="U148">
            <v>1037.1500000000001</v>
          </cell>
          <cell r="V148">
            <v>950.68</v>
          </cell>
          <cell r="W148">
            <v>1025.68</v>
          </cell>
          <cell r="X148">
            <v>1079.54</v>
          </cell>
        </row>
        <row r="149">
          <cell r="L149">
            <v>1943.45</v>
          </cell>
          <cell r="M149">
            <v>2186.63</v>
          </cell>
          <cell r="N149">
            <v>1026.78</v>
          </cell>
          <cell r="O149">
            <v>1471.22</v>
          </cell>
          <cell r="P149">
            <v>1370.18</v>
          </cell>
          <cell r="Q149">
            <v>1029.56</v>
          </cell>
          <cell r="R149">
            <v>1019.03</v>
          </cell>
          <cell r="S149">
            <v>885.76</v>
          </cell>
          <cell r="T149">
            <v>953.29</v>
          </cell>
          <cell r="U149">
            <v>622.03</v>
          </cell>
          <cell r="V149">
            <v>667.85</v>
          </cell>
          <cell r="W149">
            <v>1298.69</v>
          </cell>
          <cell r="X149">
            <v>1089.8699999999999</v>
          </cell>
        </row>
        <row r="150">
          <cell r="L150">
            <v>36.46</v>
          </cell>
          <cell r="M150">
            <v>20.62</v>
          </cell>
          <cell r="N150">
            <v>88.16</v>
          </cell>
          <cell r="O150">
            <v>13.5</v>
          </cell>
          <cell r="P150">
            <v>12.76</v>
          </cell>
          <cell r="Q150">
            <v>19.95</v>
          </cell>
          <cell r="R150">
            <v>13.86</v>
          </cell>
          <cell r="S150">
            <v>12.12</v>
          </cell>
          <cell r="T150">
            <v>12.78</v>
          </cell>
          <cell r="U150">
            <v>23.16</v>
          </cell>
          <cell r="V150">
            <v>34.35</v>
          </cell>
          <cell r="W150">
            <v>19.16</v>
          </cell>
          <cell r="X150">
            <v>33.93</v>
          </cell>
        </row>
        <row r="151">
          <cell r="L151">
            <v>282.52999999999997</v>
          </cell>
          <cell r="M151">
            <v>529.4</v>
          </cell>
          <cell r="N151">
            <v>529.05999999999995</v>
          </cell>
          <cell r="O151">
            <v>395.6</v>
          </cell>
          <cell r="P151">
            <v>435.36</v>
          </cell>
          <cell r="Q151">
            <v>386.78</v>
          </cell>
          <cell r="R151">
            <v>347.56</v>
          </cell>
          <cell r="S151">
            <v>354.95</v>
          </cell>
          <cell r="T151">
            <v>375.17</v>
          </cell>
          <cell r="U151">
            <v>462.97</v>
          </cell>
          <cell r="V151">
            <v>484.29</v>
          </cell>
          <cell r="W151">
            <v>414.39</v>
          </cell>
          <cell r="X151">
            <v>442.64</v>
          </cell>
        </row>
        <row r="152">
          <cell r="L152">
            <v>0</v>
          </cell>
          <cell r="M152">
            <v>0</v>
          </cell>
          <cell r="N152">
            <v>0</v>
          </cell>
          <cell r="O152">
            <v>0</v>
          </cell>
          <cell r="P152">
            <v>0</v>
          </cell>
          <cell r="Q152">
            <v>0</v>
          </cell>
          <cell r="R152">
            <v>0</v>
          </cell>
          <cell r="S152">
            <v>0</v>
          </cell>
          <cell r="T152">
            <v>0</v>
          </cell>
          <cell r="U152">
            <v>0</v>
          </cell>
          <cell r="V152">
            <v>0</v>
          </cell>
          <cell r="W152">
            <v>0</v>
          </cell>
          <cell r="X152">
            <v>0</v>
          </cell>
        </row>
        <row r="153">
          <cell r="L153">
            <v>104.35</v>
          </cell>
          <cell r="M153">
            <v>217.62</v>
          </cell>
          <cell r="N153">
            <v>84.58</v>
          </cell>
          <cell r="O153">
            <v>0</v>
          </cell>
          <cell r="P153">
            <v>0</v>
          </cell>
          <cell r="Q153">
            <v>0</v>
          </cell>
          <cell r="R153">
            <v>0</v>
          </cell>
          <cell r="S153">
            <v>0</v>
          </cell>
          <cell r="T153">
            <v>0</v>
          </cell>
          <cell r="U153">
            <v>0</v>
          </cell>
          <cell r="V153">
            <v>0</v>
          </cell>
          <cell r="W153">
            <v>0</v>
          </cell>
          <cell r="X153">
            <v>0</v>
          </cell>
        </row>
        <row r="154">
          <cell r="L154">
            <v>131.53</v>
          </cell>
          <cell r="M154">
            <v>130.19999999999999</v>
          </cell>
          <cell r="N154">
            <v>64.680000000000007</v>
          </cell>
          <cell r="O154">
            <v>143.11000000000001</v>
          </cell>
          <cell r="P154">
            <v>217.24</v>
          </cell>
          <cell r="Q154">
            <v>314.66000000000003</v>
          </cell>
          <cell r="R154">
            <v>317.67</v>
          </cell>
          <cell r="S154">
            <v>345.04</v>
          </cell>
          <cell r="T154">
            <v>294.20999999999998</v>
          </cell>
          <cell r="U154">
            <v>291.64</v>
          </cell>
          <cell r="V154">
            <v>387.91</v>
          </cell>
          <cell r="W154">
            <v>332.26</v>
          </cell>
          <cell r="X154">
            <v>304.98</v>
          </cell>
        </row>
        <row r="155">
          <cell r="L155">
            <v>181.29</v>
          </cell>
          <cell r="M155">
            <v>254.03</v>
          </cell>
          <cell r="N155">
            <v>245.66</v>
          </cell>
          <cell r="O155">
            <v>252.77</v>
          </cell>
          <cell r="P155">
            <v>256.20999999999998</v>
          </cell>
          <cell r="Q155">
            <v>290.36</v>
          </cell>
          <cell r="R155">
            <v>450.33</v>
          </cell>
          <cell r="S155">
            <v>417.52</v>
          </cell>
          <cell r="T155">
            <v>773.27</v>
          </cell>
          <cell r="U155">
            <v>689.48</v>
          </cell>
          <cell r="V155">
            <v>516.04</v>
          </cell>
          <cell r="W155">
            <v>1071.25</v>
          </cell>
          <cell r="X155">
            <v>998.57</v>
          </cell>
        </row>
        <row r="156">
          <cell r="L156">
            <v>779.34</v>
          </cell>
          <cell r="M156">
            <v>697.69</v>
          </cell>
          <cell r="N156">
            <v>793.01</v>
          </cell>
          <cell r="O156">
            <v>861.84</v>
          </cell>
          <cell r="P156">
            <v>749.35</v>
          </cell>
          <cell r="Q156">
            <v>803.32</v>
          </cell>
          <cell r="R156">
            <v>814.56</v>
          </cell>
          <cell r="S156">
            <v>845.39</v>
          </cell>
          <cell r="T156">
            <v>1117.6199999999999</v>
          </cell>
          <cell r="U156">
            <v>1111.6400000000001</v>
          </cell>
          <cell r="V156">
            <v>1062.19</v>
          </cell>
          <cell r="W156">
            <v>1369.7</v>
          </cell>
          <cell r="X156">
            <v>1067.1500000000001</v>
          </cell>
        </row>
        <row r="157">
          <cell r="L157">
            <v>0</v>
          </cell>
          <cell r="M157">
            <v>0</v>
          </cell>
          <cell r="N157">
            <v>0</v>
          </cell>
          <cell r="O157">
            <v>0</v>
          </cell>
          <cell r="P157">
            <v>0</v>
          </cell>
          <cell r="Q157">
            <v>0</v>
          </cell>
          <cell r="R157">
            <v>0</v>
          </cell>
          <cell r="S157">
            <v>0</v>
          </cell>
          <cell r="T157">
            <v>0</v>
          </cell>
          <cell r="U157">
            <v>0</v>
          </cell>
          <cell r="V157">
            <v>0</v>
          </cell>
          <cell r="W157">
            <v>1092.6400000000001</v>
          </cell>
          <cell r="X157">
            <v>1578</v>
          </cell>
        </row>
        <row r="158">
          <cell r="L158">
            <v>385.15</v>
          </cell>
          <cell r="M158">
            <v>519.52</v>
          </cell>
          <cell r="N158">
            <v>530.83000000000004</v>
          </cell>
          <cell r="O158">
            <v>909.18</v>
          </cell>
          <cell r="P158">
            <v>643.01</v>
          </cell>
          <cell r="Q158">
            <v>1431.22</v>
          </cell>
          <cell r="R158">
            <v>878.96</v>
          </cell>
          <cell r="S158">
            <v>666.64</v>
          </cell>
          <cell r="T158">
            <v>763.61</v>
          </cell>
          <cell r="U158">
            <v>766.42</v>
          </cell>
          <cell r="V158">
            <v>615.92999999999995</v>
          </cell>
          <cell r="W158">
            <v>596.65</v>
          </cell>
          <cell r="X158">
            <v>487.5</v>
          </cell>
        </row>
        <row r="159">
          <cell r="L159">
            <v>26.03</v>
          </cell>
          <cell r="M159">
            <v>21.84</v>
          </cell>
          <cell r="N159">
            <v>18.77</v>
          </cell>
          <cell r="O159">
            <v>21.73</v>
          </cell>
          <cell r="P159">
            <v>27.57</v>
          </cell>
          <cell r="Q159">
            <v>23.41</v>
          </cell>
          <cell r="R159">
            <v>28.62</v>
          </cell>
          <cell r="S159">
            <v>39.869999999999997</v>
          </cell>
          <cell r="T159">
            <v>63.02</v>
          </cell>
          <cell r="U159">
            <v>37.630000000000003</v>
          </cell>
          <cell r="V159">
            <v>57.28</v>
          </cell>
          <cell r="W159">
            <v>84.05</v>
          </cell>
          <cell r="X159">
            <v>168.23</v>
          </cell>
        </row>
        <row r="160">
          <cell r="L160">
            <v>6.15</v>
          </cell>
          <cell r="M160">
            <v>16.29</v>
          </cell>
          <cell r="N160">
            <v>42.01</v>
          </cell>
          <cell r="O160">
            <v>0.33</v>
          </cell>
          <cell r="P160">
            <v>0.1</v>
          </cell>
          <cell r="Q160">
            <v>3.38</v>
          </cell>
          <cell r="R160">
            <v>6.74</v>
          </cell>
          <cell r="S160">
            <v>4.22</v>
          </cell>
          <cell r="T160">
            <v>12.56</v>
          </cell>
          <cell r="U160">
            <v>5.58</v>
          </cell>
          <cell r="V160">
            <v>11.55</v>
          </cell>
          <cell r="W160">
            <v>15.02</v>
          </cell>
          <cell r="X160">
            <v>18.260000000000002</v>
          </cell>
        </row>
        <row r="161">
          <cell r="L161">
            <v>14.28</v>
          </cell>
          <cell r="M161">
            <v>27.93</v>
          </cell>
          <cell r="N161">
            <v>50.28</v>
          </cell>
          <cell r="O161">
            <v>20.54</v>
          </cell>
          <cell r="P161">
            <v>-21.21</v>
          </cell>
          <cell r="Q161">
            <v>12.9</v>
          </cell>
          <cell r="R161">
            <v>21.81</v>
          </cell>
          <cell r="S161">
            <v>21.34</v>
          </cell>
          <cell r="T161">
            <v>18.690000000000001</v>
          </cell>
          <cell r="U161">
            <v>42.51</v>
          </cell>
          <cell r="V161">
            <v>41.96</v>
          </cell>
          <cell r="W161">
            <v>33.94</v>
          </cell>
          <cell r="X161">
            <v>26.84</v>
          </cell>
        </row>
        <row r="162">
          <cell r="L162">
            <v>8.69</v>
          </cell>
          <cell r="M162">
            <v>13.41</v>
          </cell>
          <cell r="N162">
            <v>6.87</v>
          </cell>
          <cell r="O162">
            <v>8.61</v>
          </cell>
          <cell r="P162">
            <v>12.86</v>
          </cell>
          <cell r="Q162">
            <v>9.75</v>
          </cell>
          <cell r="R162">
            <v>5.68</v>
          </cell>
          <cell r="S162">
            <v>26.29</v>
          </cell>
          <cell r="T162">
            <v>28.17</v>
          </cell>
          <cell r="U162">
            <v>31.82</v>
          </cell>
          <cell r="V162">
            <v>17.190000000000001</v>
          </cell>
          <cell r="W162">
            <v>17.03</v>
          </cell>
          <cell r="X162">
            <v>8.56</v>
          </cell>
        </row>
        <row r="163">
          <cell r="L163">
            <v>521.21</v>
          </cell>
          <cell r="M163">
            <v>252.64</v>
          </cell>
          <cell r="N163">
            <v>1153.1099999999999</v>
          </cell>
          <cell r="O163">
            <v>167.17</v>
          </cell>
          <cell r="P163">
            <v>129.09</v>
          </cell>
          <cell r="Q163">
            <v>81.93</v>
          </cell>
          <cell r="R163">
            <v>68.459999999999994</v>
          </cell>
          <cell r="S163">
            <v>55.46</v>
          </cell>
          <cell r="T163">
            <v>47.03</v>
          </cell>
          <cell r="U163">
            <v>16.77</v>
          </cell>
          <cell r="V163">
            <v>17.579999999999998</v>
          </cell>
          <cell r="W163">
            <v>15.5</v>
          </cell>
          <cell r="X163">
            <v>3.75</v>
          </cell>
        </row>
        <row r="164">
          <cell r="L164">
            <v>369.05</v>
          </cell>
          <cell r="M164">
            <v>323.29000000000002</v>
          </cell>
          <cell r="N164">
            <v>452.59</v>
          </cell>
          <cell r="O164">
            <v>816.59</v>
          </cell>
          <cell r="P164">
            <v>1209.53</v>
          </cell>
          <cell r="Q164">
            <v>2136.25</v>
          </cell>
          <cell r="R164">
            <v>2331.6799999999998</v>
          </cell>
          <cell r="S164">
            <v>2245.7600000000002</v>
          </cell>
          <cell r="T164">
            <v>2620.92</v>
          </cell>
          <cell r="U164">
            <v>2487.12</v>
          </cell>
          <cell r="V164">
            <v>2159.62</v>
          </cell>
          <cell r="W164">
            <v>1092.1500000000001</v>
          </cell>
          <cell r="X164">
            <v>983.06</v>
          </cell>
        </row>
        <row r="165">
          <cell r="L165">
            <v>53.36</v>
          </cell>
          <cell r="M165">
            <v>38.909999999999997</v>
          </cell>
          <cell r="N165">
            <v>18.66</v>
          </cell>
          <cell r="O165">
            <v>14.48</v>
          </cell>
          <cell r="P165">
            <v>28.34</v>
          </cell>
          <cell r="Q165">
            <v>50.67</v>
          </cell>
          <cell r="R165">
            <v>53.4</v>
          </cell>
          <cell r="S165">
            <v>150.78</v>
          </cell>
          <cell r="T165">
            <v>95.32</v>
          </cell>
          <cell r="U165">
            <v>150.91</v>
          </cell>
          <cell r="V165">
            <v>104.36</v>
          </cell>
          <cell r="W165">
            <v>85.7</v>
          </cell>
          <cell r="X165">
            <v>39.6</v>
          </cell>
        </row>
        <row r="166">
          <cell r="L166">
            <v>19.73</v>
          </cell>
          <cell r="M166">
            <v>48.2</v>
          </cell>
          <cell r="N166">
            <v>34.869999999999997</v>
          </cell>
          <cell r="O166">
            <v>53.32</v>
          </cell>
          <cell r="P166">
            <v>30.06</v>
          </cell>
          <cell r="Q166">
            <v>59.56</v>
          </cell>
          <cell r="R166">
            <v>42.41</v>
          </cell>
          <cell r="S166">
            <v>55.79</v>
          </cell>
          <cell r="T166">
            <v>71.06</v>
          </cell>
          <cell r="U166">
            <v>58.24</v>
          </cell>
          <cell r="V166">
            <v>94.42</v>
          </cell>
          <cell r="W166">
            <v>122.93</v>
          </cell>
          <cell r="X166">
            <v>88.15</v>
          </cell>
        </row>
        <row r="167">
          <cell r="L167">
            <v>224.95</v>
          </cell>
          <cell r="M167">
            <v>99.64</v>
          </cell>
          <cell r="N167">
            <v>96.99</v>
          </cell>
          <cell r="O167">
            <v>160.72</v>
          </cell>
          <cell r="P167">
            <v>124.89</v>
          </cell>
          <cell r="Q167">
            <v>78.040000000000006</v>
          </cell>
          <cell r="R167">
            <v>12.92</v>
          </cell>
          <cell r="S167">
            <v>69.52</v>
          </cell>
          <cell r="T167">
            <v>131.11000000000001</v>
          </cell>
          <cell r="U167">
            <v>202.18</v>
          </cell>
          <cell r="V167">
            <v>132.25</v>
          </cell>
          <cell r="W167">
            <v>326.39999999999998</v>
          </cell>
          <cell r="X167">
            <v>1671.52</v>
          </cell>
        </row>
        <row r="168">
          <cell r="L168">
            <v>188.52</v>
          </cell>
          <cell r="M168">
            <v>255.91</v>
          </cell>
          <cell r="N168">
            <v>234.77</v>
          </cell>
          <cell r="O168">
            <v>195.86</v>
          </cell>
          <cell r="P168">
            <v>313.23</v>
          </cell>
          <cell r="Q168">
            <v>299.08999999999997</v>
          </cell>
          <cell r="R168">
            <v>280.02</v>
          </cell>
          <cell r="S168">
            <v>241.2</v>
          </cell>
          <cell r="T168">
            <v>294.20999999999998</v>
          </cell>
          <cell r="U168">
            <v>426.2</v>
          </cell>
          <cell r="V168">
            <v>453.36</v>
          </cell>
          <cell r="W168">
            <v>339.83</v>
          </cell>
          <cell r="X168">
            <v>393.91</v>
          </cell>
        </row>
        <row r="169">
          <cell r="L169">
            <v>1352.27</v>
          </cell>
          <cell r="M169">
            <v>1403.19</v>
          </cell>
          <cell r="N169">
            <v>1523.07</v>
          </cell>
          <cell r="O169">
            <v>2201.2399999999998</v>
          </cell>
          <cell r="P169">
            <v>1997.61</v>
          </cell>
          <cell r="Q169">
            <v>1757.28</v>
          </cell>
          <cell r="R169">
            <v>2033.46</v>
          </cell>
          <cell r="S169">
            <v>2306.02</v>
          </cell>
          <cell r="T169">
            <v>2346.54</v>
          </cell>
          <cell r="U169">
            <v>3085.39</v>
          </cell>
          <cell r="V169">
            <v>3078.58</v>
          </cell>
          <cell r="W169">
            <v>2393.56</v>
          </cell>
          <cell r="X169">
            <v>2830.93</v>
          </cell>
        </row>
        <row r="170">
          <cell r="L170">
            <v>842.86</v>
          </cell>
          <cell r="M170">
            <v>403.22</v>
          </cell>
          <cell r="N170">
            <v>418.14</v>
          </cell>
          <cell r="O170">
            <v>-1210</v>
          </cell>
          <cell r="P170">
            <v>65.709999999999994</v>
          </cell>
          <cell r="Q170">
            <v>-215.53</v>
          </cell>
          <cell r="R170">
            <v>-341.33</v>
          </cell>
          <cell r="S170">
            <v>-482</v>
          </cell>
          <cell r="T170">
            <v>-784.31</v>
          </cell>
          <cell r="U170">
            <v>-89.49</v>
          </cell>
          <cell r="V170">
            <v>-14.28</v>
          </cell>
          <cell r="W170">
            <v>-150.71</v>
          </cell>
          <cell r="X170">
            <v>-134.79</v>
          </cell>
        </row>
        <row r="171">
          <cell r="L171">
            <v>461.4</v>
          </cell>
          <cell r="M171">
            <v>377.15</v>
          </cell>
          <cell r="N171">
            <v>384.01</v>
          </cell>
          <cell r="O171">
            <v>259.43</v>
          </cell>
          <cell r="P171">
            <v>219.69</v>
          </cell>
          <cell r="Q171">
            <v>241.73</v>
          </cell>
          <cell r="R171">
            <v>267.11</v>
          </cell>
          <cell r="S171">
            <v>324.17</v>
          </cell>
          <cell r="T171">
            <v>306.67</v>
          </cell>
          <cell r="U171">
            <v>248.48</v>
          </cell>
          <cell r="V171">
            <v>316.94</v>
          </cell>
          <cell r="W171">
            <v>274.07</v>
          </cell>
          <cell r="X171">
            <v>283.07</v>
          </cell>
        </row>
        <row r="172">
          <cell r="L172">
            <v>105.05</v>
          </cell>
          <cell r="M172">
            <v>70.69</v>
          </cell>
          <cell r="N172">
            <v>76.11</v>
          </cell>
          <cell r="O172">
            <v>63.29</v>
          </cell>
          <cell r="P172">
            <v>76.959999999999994</v>
          </cell>
          <cell r="Q172">
            <v>95.22</v>
          </cell>
          <cell r="R172">
            <v>89.15</v>
          </cell>
          <cell r="S172">
            <v>124.3</v>
          </cell>
          <cell r="T172">
            <v>212.98</v>
          </cell>
          <cell r="U172">
            <v>232.4</v>
          </cell>
          <cell r="V172">
            <v>234.39</v>
          </cell>
          <cell r="W172">
            <v>267.23</v>
          </cell>
          <cell r="X172">
            <v>189.79</v>
          </cell>
        </row>
        <row r="173">
          <cell r="L173">
            <v>8.32</v>
          </cell>
          <cell r="M173">
            <v>9.58</v>
          </cell>
          <cell r="N173">
            <v>10.52</v>
          </cell>
          <cell r="O173">
            <v>11.19</v>
          </cell>
          <cell r="P173">
            <v>12.65</v>
          </cell>
          <cell r="Q173">
            <v>21.89</v>
          </cell>
          <cell r="R173">
            <v>16.54</v>
          </cell>
          <cell r="S173">
            <v>15.68</v>
          </cell>
          <cell r="T173">
            <v>26.69</v>
          </cell>
          <cell r="U173">
            <v>13.48</v>
          </cell>
          <cell r="V173">
            <v>16.690000000000001</v>
          </cell>
          <cell r="W173">
            <v>20.329999999999998</v>
          </cell>
          <cell r="X173">
            <v>18.739999999999998</v>
          </cell>
        </row>
        <row r="174">
          <cell r="L174">
            <v>35.22</v>
          </cell>
          <cell r="M174">
            <v>39.04</v>
          </cell>
          <cell r="N174">
            <v>44.65</v>
          </cell>
          <cell r="O174">
            <v>43.71</v>
          </cell>
          <cell r="P174">
            <v>29.64</v>
          </cell>
          <cell r="Q174">
            <v>44.37</v>
          </cell>
          <cell r="R174">
            <v>31.25</v>
          </cell>
          <cell r="S174">
            <v>40.200000000000003</v>
          </cell>
          <cell r="T174">
            <v>32.44</v>
          </cell>
          <cell r="U174">
            <v>49.87</v>
          </cell>
          <cell r="V174">
            <v>77.66</v>
          </cell>
          <cell r="W174">
            <v>92.79</v>
          </cell>
          <cell r="X174">
            <v>78.260000000000005</v>
          </cell>
        </row>
        <row r="175">
          <cell r="L175">
            <v>-4.25</v>
          </cell>
          <cell r="M175">
            <v>-4.66</v>
          </cell>
          <cell r="N175">
            <v>-14.17</v>
          </cell>
          <cell r="O175">
            <v>-3.44</v>
          </cell>
          <cell r="P175">
            <v>-1.6</v>
          </cell>
          <cell r="Q175">
            <v>-1.51</v>
          </cell>
          <cell r="R175">
            <v>16.010000000000002</v>
          </cell>
          <cell r="S175">
            <v>21.32</v>
          </cell>
          <cell r="T175">
            <v>8.92</v>
          </cell>
          <cell r="U175">
            <v>7.3</v>
          </cell>
          <cell r="V175">
            <v>4.54</v>
          </cell>
          <cell r="W175">
            <v>0</v>
          </cell>
          <cell r="X175">
            <v>0</v>
          </cell>
        </row>
        <row r="176">
          <cell r="L176">
            <v>348.52</v>
          </cell>
          <cell r="M176">
            <v>607.77</v>
          </cell>
          <cell r="N176">
            <v>351.87</v>
          </cell>
          <cell r="O176">
            <v>396.63</v>
          </cell>
          <cell r="P176">
            <v>419.59</v>
          </cell>
          <cell r="Q176">
            <v>421.77</v>
          </cell>
          <cell r="R176">
            <v>485.95</v>
          </cell>
          <cell r="S176">
            <v>328.09</v>
          </cell>
          <cell r="T176">
            <v>368.68</v>
          </cell>
          <cell r="U176">
            <v>485.12</v>
          </cell>
          <cell r="V176">
            <v>551.49</v>
          </cell>
          <cell r="W176">
            <v>864.74</v>
          </cell>
          <cell r="X176">
            <v>1017.02</v>
          </cell>
        </row>
        <row r="177">
          <cell r="L177">
            <v>506.92</v>
          </cell>
          <cell r="M177">
            <v>276.29000000000002</v>
          </cell>
          <cell r="N177">
            <v>407.39</v>
          </cell>
          <cell r="O177">
            <v>227.14</v>
          </cell>
          <cell r="P177">
            <v>336.5</v>
          </cell>
          <cell r="Q177">
            <v>450.12</v>
          </cell>
          <cell r="R177">
            <v>647.22</v>
          </cell>
          <cell r="S177">
            <v>823.97</v>
          </cell>
          <cell r="T177">
            <v>1123.6099999999999</v>
          </cell>
          <cell r="U177">
            <v>1338</v>
          </cell>
          <cell r="V177">
            <v>1084.27</v>
          </cell>
          <cell r="W177">
            <v>2990.62</v>
          </cell>
          <cell r="X177">
            <v>3033.13</v>
          </cell>
        </row>
        <row r="178">
          <cell r="L178">
            <v>52.73</v>
          </cell>
          <cell r="M178">
            <v>111.68</v>
          </cell>
          <cell r="N178">
            <v>62.98</v>
          </cell>
          <cell r="O178">
            <v>38.32</v>
          </cell>
          <cell r="P178">
            <v>69.86</v>
          </cell>
          <cell r="Q178">
            <v>36.54</v>
          </cell>
          <cell r="R178">
            <v>48.18</v>
          </cell>
          <cell r="S178">
            <v>29.62</v>
          </cell>
          <cell r="T178">
            <v>16.71</v>
          </cell>
          <cell r="U178">
            <v>41.4</v>
          </cell>
          <cell r="V178">
            <v>44.86</v>
          </cell>
          <cell r="W178">
            <v>38.22</v>
          </cell>
          <cell r="X178">
            <v>38.03</v>
          </cell>
        </row>
        <row r="179">
          <cell r="L179">
            <v>9.51</v>
          </cell>
          <cell r="M179">
            <v>9.91</v>
          </cell>
          <cell r="N179">
            <v>5.86</v>
          </cell>
          <cell r="O179">
            <v>2.81</v>
          </cell>
          <cell r="P179">
            <v>3.62</v>
          </cell>
          <cell r="Q179">
            <v>6.09</v>
          </cell>
          <cell r="R179">
            <v>-0.5</v>
          </cell>
          <cell r="S179">
            <v>15.75</v>
          </cell>
          <cell r="T179">
            <v>0</v>
          </cell>
          <cell r="U179">
            <v>0</v>
          </cell>
          <cell r="V179">
            <v>0</v>
          </cell>
          <cell r="W179">
            <v>0</v>
          </cell>
          <cell r="X179">
            <v>0</v>
          </cell>
        </row>
        <row r="180">
          <cell r="L180">
            <v>8.86</v>
          </cell>
          <cell r="M180">
            <v>16.649999999999999</v>
          </cell>
          <cell r="N180">
            <v>19.84</v>
          </cell>
          <cell r="O180">
            <v>10.36</v>
          </cell>
          <cell r="P180">
            <v>11.97</v>
          </cell>
          <cell r="Q180">
            <v>12.78</v>
          </cell>
          <cell r="R180">
            <v>21.21</v>
          </cell>
          <cell r="S180">
            <v>15.04</v>
          </cell>
          <cell r="T180">
            <v>20.079999999999998</v>
          </cell>
          <cell r="U180">
            <v>21.13</v>
          </cell>
          <cell r="V180">
            <v>14.99</v>
          </cell>
          <cell r="W180">
            <v>38.71</v>
          </cell>
          <cell r="X180">
            <v>24.49</v>
          </cell>
        </row>
        <row r="181">
          <cell r="L181">
            <v>1166.9000000000001</v>
          </cell>
          <cell r="M181">
            <v>1295.92</v>
          </cell>
          <cell r="N181">
            <v>1056.27</v>
          </cell>
          <cell r="O181">
            <v>1305.1600000000001</v>
          </cell>
          <cell r="P181">
            <v>1456.29</v>
          </cell>
          <cell r="Q181">
            <v>1397.78</v>
          </cell>
          <cell r="R181">
            <v>1688.29</v>
          </cell>
          <cell r="S181">
            <v>1819.97</v>
          </cell>
          <cell r="T181">
            <v>1643.08</v>
          </cell>
          <cell r="U181">
            <v>1862.9</v>
          </cell>
          <cell r="V181">
            <v>1789.37</v>
          </cell>
          <cell r="W181">
            <v>1546.44</v>
          </cell>
          <cell r="X181">
            <v>1655.18</v>
          </cell>
        </row>
        <row r="182">
          <cell r="L182">
            <v>0</v>
          </cell>
          <cell r="M182">
            <v>0</v>
          </cell>
          <cell r="N182">
            <v>0</v>
          </cell>
          <cell r="O182">
            <v>0</v>
          </cell>
          <cell r="P182">
            <v>0</v>
          </cell>
          <cell r="Q182">
            <v>484.83</v>
          </cell>
          <cell r="R182">
            <v>550.44000000000005</v>
          </cell>
          <cell r="S182">
            <v>440.5</v>
          </cell>
          <cell r="T182">
            <v>603.73</v>
          </cell>
          <cell r="U182">
            <v>680.99</v>
          </cell>
          <cell r="V182">
            <v>642.66999999999996</v>
          </cell>
          <cell r="W182">
            <v>778.85</v>
          </cell>
          <cell r="X182">
            <v>769.23</v>
          </cell>
        </row>
        <row r="183">
          <cell r="L183">
            <v>0</v>
          </cell>
          <cell r="M183">
            <v>0</v>
          </cell>
          <cell r="N183">
            <v>0</v>
          </cell>
          <cell r="O183">
            <v>0</v>
          </cell>
          <cell r="P183">
            <v>0</v>
          </cell>
          <cell r="Q183">
            <v>0</v>
          </cell>
          <cell r="R183">
            <v>0</v>
          </cell>
          <cell r="S183">
            <v>0</v>
          </cell>
          <cell r="T183">
            <v>0</v>
          </cell>
          <cell r="U183">
            <v>0</v>
          </cell>
          <cell r="V183">
            <v>0</v>
          </cell>
          <cell r="W183">
            <v>0</v>
          </cell>
          <cell r="X183">
            <v>0</v>
          </cell>
        </row>
        <row r="184">
          <cell r="L184">
            <v>26.16</v>
          </cell>
          <cell r="M184">
            <v>23.98</v>
          </cell>
          <cell r="N184">
            <v>21.38</v>
          </cell>
          <cell r="O184">
            <v>40.99</v>
          </cell>
          <cell r="P184">
            <v>35.33</v>
          </cell>
          <cell r="Q184">
            <v>27.49</v>
          </cell>
          <cell r="R184">
            <v>24.35</v>
          </cell>
          <cell r="S184">
            <v>39.07</v>
          </cell>
          <cell r="T184">
            <v>32.130000000000003</v>
          </cell>
          <cell r="U184">
            <v>48.98</v>
          </cell>
          <cell r="V184">
            <v>47.58</v>
          </cell>
          <cell r="W184">
            <v>18.63</v>
          </cell>
          <cell r="X184">
            <v>19.32</v>
          </cell>
        </row>
        <row r="185">
          <cell r="L185">
            <v>242.12</v>
          </cell>
          <cell r="M185">
            <v>219.26</v>
          </cell>
          <cell r="N185">
            <v>264.63</v>
          </cell>
          <cell r="O185">
            <v>249.72</v>
          </cell>
          <cell r="P185">
            <v>300.31</v>
          </cell>
          <cell r="Q185">
            <v>205.1</v>
          </cell>
          <cell r="R185">
            <v>173.13</v>
          </cell>
          <cell r="S185">
            <v>197.67</v>
          </cell>
          <cell r="T185">
            <v>197.9</v>
          </cell>
          <cell r="U185">
            <v>197.94</v>
          </cell>
          <cell r="V185">
            <v>237.99</v>
          </cell>
          <cell r="W185">
            <v>198.05</v>
          </cell>
          <cell r="X185">
            <v>255.26</v>
          </cell>
        </row>
        <row r="186">
          <cell r="L186">
            <v>83.91</v>
          </cell>
          <cell r="M186">
            <v>67.37</v>
          </cell>
          <cell r="N186">
            <v>55.94</v>
          </cell>
          <cell r="O186">
            <v>58.85</v>
          </cell>
          <cell r="P186">
            <v>60.42</v>
          </cell>
          <cell r="Q186">
            <v>57.99</v>
          </cell>
          <cell r="R186">
            <v>69.489999999999995</v>
          </cell>
          <cell r="S186">
            <v>71.69</v>
          </cell>
          <cell r="T186">
            <v>108.43</v>
          </cell>
          <cell r="U186">
            <v>129.18</v>
          </cell>
          <cell r="V186">
            <v>121.12</v>
          </cell>
          <cell r="W186">
            <v>91.91</v>
          </cell>
          <cell r="X186">
            <v>101.42</v>
          </cell>
        </row>
        <row r="187">
          <cell r="L187">
            <v>128.77000000000001</v>
          </cell>
          <cell r="M187">
            <v>71.58</v>
          </cell>
          <cell r="N187">
            <v>87.27</v>
          </cell>
          <cell r="O187">
            <v>107.94</v>
          </cell>
          <cell r="P187">
            <v>53.79</v>
          </cell>
          <cell r="Q187">
            <v>59.22</v>
          </cell>
          <cell r="R187">
            <v>71.06</v>
          </cell>
          <cell r="S187">
            <v>80.34</v>
          </cell>
          <cell r="T187">
            <v>57.34</v>
          </cell>
          <cell r="U187">
            <v>66.44</v>
          </cell>
          <cell r="V187">
            <v>53.48</v>
          </cell>
          <cell r="W187">
            <v>43.27</v>
          </cell>
          <cell r="X187">
            <v>48.13</v>
          </cell>
        </row>
        <row r="188">
          <cell r="L188">
            <v>2282.15</v>
          </cell>
          <cell r="M188">
            <v>2247.65</v>
          </cell>
          <cell r="N188">
            <v>1970.03</v>
          </cell>
          <cell r="O188">
            <v>2385.9499999999998</v>
          </cell>
          <cell r="P188">
            <v>2278.85</v>
          </cell>
          <cell r="Q188">
            <v>2334.2800000000002</v>
          </cell>
          <cell r="R188">
            <v>2233.69</v>
          </cell>
          <cell r="S188">
            <v>2859.32</v>
          </cell>
          <cell r="T188">
            <v>2704.89</v>
          </cell>
          <cell r="U188">
            <v>3990.31</v>
          </cell>
          <cell r="V188">
            <v>3072.6</v>
          </cell>
          <cell r="W188">
            <v>3509.41</v>
          </cell>
          <cell r="X188">
            <v>4097.4399999999996</v>
          </cell>
        </row>
        <row r="189">
          <cell r="L189">
            <v>0</v>
          </cell>
          <cell r="M189">
            <v>0</v>
          </cell>
          <cell r="N189">
            <v>0</v>
          </cell>
          <cell r="O189">
            <v>0</v>
          </cell>
          <cell r="P189">
            <v>0</v>
          </cell>
          <cell r="Q189">
            <v>0</v>
          </cell>
          <cell r="R189">
            <v>0</v>
          </cell>
          <cell r="S189">
            <v>0</v>
          </cell>
          <cell r="T189">
            <v>0</v>
          </cell>
          <cell r="U189">
            <v>0</v>
          </cell>
          <cell r="V189">
            <v>0</v>
          </cell>
          <cell r="W189">
            <v>0</v>
          </cell>
          <cell r="X189">
            <v>0</v>
          </cell>
        </row>
        <row r="190">
          <cell r="L190">
            <v>90.06</v>
          </cell>
          <cell r="M190">
            <v>87.71</v>
          </cell>
          <cell r="N190">
            <v>85.41</v>
          </cell>
          <cell r="O190">
            <v>73.5</v>
          </cell>
          <cell r="P190">
            <v>86.23</v>
          </cell>
          <cell r="Q190">
            <v>83.7</v>
          </cell>
          <cell r="R190">
            <v>115.34</v>
          </cell>
          <cell r="S190">
            <v>117.92</v>
          </cell>
          <cell r="T190">
            <v>121.64</v>
          </cell>
          <cell r="U190">
            <v>112.79</v>
          </cell>
          <cell r="V190">
            <v>127.18</v>
          </cell>
          <cell r="W190">
            <v>122.12</v>
          </cell>
          <cell r="X190">
            <v>120.01</v>
          </cell>
        </row>
        <row r="191">
          <cell r="L191">
            <v>1073.95</v>
          </cell>
          <cell r="M191">
            <v>1615.87</v>
          </cell>
          <cell r="N191">
            <v>1510.13</v>
          </cell>
          <cell r="O191">
            <v>1395.15</v>
          </cell>
          <cell r="P191">
            <v>1423.48</v>
          </cell>
          <cell r="Q191">
            <v>1217.53</v>
          </cell>
          <cell r="R191">
            <v>1585.61</v>
          </cell>
          <cell r="S191">
            <v>1817.96</v>
          </cell>
          <cell r="T191">
            <v>2458.17</v>
          </cell>
          <cell r="U191">
            <v>2920.42</v>
          </cell>
          <cell r="V191">
            <v>2602.65</v>
          </cell>
          <cell r="W191">
            <v>2385.56</v>
          </cell>
          <cell r="X191">
            <v>2011.43</v>
          </cell>
        </row>
        <row r="192">
          <cell r="L192">
            <v>454.03</v>
          </cell>
          <cell r="M192">
            <v>570.53</v>
          </cell>
          <cell r="N192">
            <v>306.39999999999998</v>
          </cell>
          <cell r="O192">
            <v>304.76</v>
          </cell>
          <cell r="P192">
            <v>311.89999999999998</v>
          </cell>
          <cell r="Q192">
            <v>262.27999999999997</v>
          </cell>
          <cell r="R192">
            <v>322.49</v>
          </cell>
          <cell r="S192">
            <v>248.31</v>
          </cell>
          <cell r="T192">
            <v>425.56</v>
          </cell>
          <cell r="U192">
            <v>575.85</v>
          </cell>
          <cell r="V192">
            <v>685.88</v>
          </cell>
          <cell r="W192">
            <v>462.89</v>
          </cell>
          <cell r="X192">
            <v>709.33</v>
          </cell>
        </row>
        <row r="193">
          <cell r="L193">
            <v>952.05</v>
          </cell>
          <cell r="M193">
            <v>830.93</v>
          </cell>
          <cell r="N193">
            <v>1142.02</v>
          </cell>
          <cell r="O193">
            <v>680.23</v>
          </cell>
          <cell r="P193">
            <v>934.63</v>
          </cell>
          <cell r="Q193">
            <v>972.74</v>
          </cell>
          <cell r="R193">
            <v>930.56</v>
          </cell>
          <cell r="S193">
            <v>989.9</v>
          </cell>
          <cell r="T193">
            <v>1117.5899999999999</v>
          </cell>
          <cell r="U193">
            <v>1306.1600000000001</v>
          </cell>
          <cell r="V193">
            <v>947.26</v>
          </cell>
          <cell r="W193">
            <v>1009.62</v>
          </cell>
          <cell r="X193">
            <v>956.53</v>
          </cell>
        </row>
        <row r="194">
          <cell r="L194">
            <v>271.47000000000003</v>
          </cell>
          <cell r="M194">
            <v>265.86</v>
          </cell>
          <cell r="N194">
            <v>298.24</v>
          </cell>
          <cell r="O194">
            <v>244.17</v>
          </cell>
          <cell r="P194">
            <v>223.03</v>
          </cell>
          <cell r="Q194">
            <v>439.18</v>
          </cell>
          <cell r="R194">
            <v>311.74</v>
          </cell>
          <cell r="S194">
            <v>493.36</v>
          </cell>
          <cell r="T194">
            <v>626.52</v>
          </cell>
          <cell r="U194">
            <v>786.78</v>
          </cell>
          <cell r="V194">
            <v>766.08</v>
          </cell>
          <cell r="W194">
            <v>701.43</v>
          </cell>
          <cell r="X194">
            <v>1001.22</v>
          </cell>
        </row>
      </sheetData>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mdat-advandced-search (1)"/>
      <sheetName val="em-dat-pivot"/>
      <sheetName val="nat-dis-analysis"/>
      <sheetName val="population"/>
    </sheetNames>
    <sheetDataSet>
      <sheetData sheetId="0"/>
      <sheetData sheetId="1"/>
      <sheetData sheetId="2"/>
      <sheetData sheetId="3">
        <row r="107">
          <cell r="AA107">
            <v>11323.446</v>
          </cell>
          <cell r="AB107">
            <v>11644.377</v>
          </cell>
          <cell r="AC107">
            <v>11966.352000000001</v>
          </cell>
          <cell r="AD107">
            <v>12273.589</v>
          </cell>
          <cell r="AE107">
            <v>12551.79</v>
          </cell>
          <cell r="AF107">
            <v>12806.81</v>
          </cell>
          <cell r="AG107">
            <v>13034.46</v>
          </cell>
          <cell r="AH107">
            <v>13199.597</v>
          </cell>
          <cell r="AI107">
            <v>13257.128000000001</v>
          </cell>
          <cell r="AJ107">
            <v>13180.431</v>
          </cell>
          <cell r="AK107">
            <v>12963.788</v>
          </cell>
          <cell r="AL107">
            <v>12634.494000000001</v>
          </cell>
          <cell r="AM107">
            <v>12241.928</v>
          </cell>
          <cell r="AN107">
            <v>11854.205</v>
          </cell>
          <cell r="AO107">
            <v>11528.977000000001</v>
          </cell>
          <cell r="AP107">
            <v>11262.439</v>
          </cell>
          <cell r="AQ107">
            <v>11063.107</v>
          </cell>
          <cell r="AR107">
            <v>11013.344999999999</v>
          </cell>
          <cell r="AS107">
            <v>11215.323</v>
          </cell>
          <cell r="AT107">
            <v>11731.192999999999</v>
          </cell>
          <cell r="AU107">
            <v>12612.043</v>
          </cell>
          <cell r="AV107">
            <v>13811.876</v>
          </cell>
          <cell r="AW107">
            <v>15175.325000000001</v>
          </cell>
          <cell r="AX107">
            <v>16485.018</v>
          </cell>
          <cell r="AY107">
            <v>17586.073</v>
          </cell>
          <cell r="AZ107">
            <v>18415.307000000001</v>
          </cell>
          <cell r="BA107">
            <v>19021.225999999999</v>
          </cell>
          <cell r="BB107">
            <v>19496.835999999999</v>
          </cell>
          <cell r="BC107">
            <v>19987.071</v>
          </cell>
          <cell r="BD107">
            <v>20595.36</v>
          </cell>
          <cell r="BE107">
            <v>21347.781999999999</v>
          </cell>
          <cell r="BF107">
            <v>22202.806</v>
          </cell>
          <cell r="BG107">
            <v>23116.142</v>
          </cell>
          <cell r="BH107">
            <v>24018.682000000001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Contents"/>
      <sheetName val="2. Method"/>
      <sheetName val="3. International HA"/>
      <sheetName val="... all by country ranking"/>
      <sheetName val="... all by country"/>
      <sheetName val="...all by region"/>
      <sheetName val="4. International HA"/>
      <sheetName val="...from govs by country"/>
      <sheetName val="...from govs by region"/>
      <sheetName val="...DAC members by region"/>
      <sheetName val="...DAC members by country"/>
      <sheetName val="...other govs by region"/>
      <sheetName val="....other govs by country"/>
      <sheetName val="5. International HA"/>
      <sheetName val="...private by country"/>
      <sheetName val="...private by region"/>
      <sheetName val="Private"/>
    </sheetNames>
    <sheetDataSet>
      <sheetData sheetId="0"/>
      <sheetData sheetId="1"/>
      <sheetData sheetId="2"/>
      <sheetData sheetId="3"/>
      <sheetData sheetId="4"/>
      <sheetData sheetId="5"/>
      <sheetData sheetId="6"/>
      <sheetData sheetId="7">
        <row r="193">
          <cell r="G193">
            <v>0</v>
          </cell>
        </row>
      </sheetData>
      <sheetData sheetId="8">
        <row r="12">
          <cell r="J12">
            <v>46.430264111389398</v>
          </cell>
        </row>
        <row r="163">
          <cell r="J163">
            <v>181.51704127295105</v>
          </cell>
          <cell r="K163">
            <v>586.84791302863664</v>
          </cell>
          <cell r="L163">
            <v>1030.0286591177901</v>
          </cell>
          <cell r="M163">
            <v>529.96701270548397</v>
          </cell>
          <cell r="N163">
            <v>461.43290377814509</v>
          </cell>
          <cell r="O163">
            <v>340.47027586547426</v>
          </cell>
          <cell r="P163">
            <v>380.50461802262828</v>
          </cell>
          <cell r="Q163">
            <v>351.01281464996737</v>
          </cell>
          <cell r="R163">
            <v>929.99307341552787</v>
          </cell>
          <cell r="S163">
            <v>651.762455131161</v>
          </cell>
          <cell r="T163">
            <v>642.31567544253994</v>
          </cell>
          <cell r="U163">
            <v>766.93751820800969</v>
          </cell>
          <cell r="V163">
            <v>489.59492054348829</v>
          </cell>
        </row>
      </sheetData>
      <sheetData sheetId="9"/>
      <sheetData sheetId="10"/>
      <sheetData sheetId="11"/>
      <sheetData sheetId="12"/>
      <sheetData sheetId="13"/>
      <sheetData sheetId="14">
        <row r="194">
          <cell r="A194" t="str">
            <v>Australia</v>
          </cell>
        </row>
      </sheetData>
      <sheetData sheetId="15">
        <row r="12">
          <cell r="E12">
            <v>0</v>
          </cell>
        </row>
        <row r="163">
          <cell r="E163">
            <v>0</v>
          </cell>
          <cell r="F163">
            <v>0</v>
          </cell>
          <cell r="G163">
            <v>84.835924453206289</v>
          </cell>
          <cell r="H163">
            <v>1.5965024250605753E-2</v>
          </cell>
          <cell r="I163">
            <v>1.1563964115137402</v>
          </cell>
          <cell r="J163">
            <v>2.3714783812829269E-3</v>
          </cell>
          <cell r="K163">
            <v>6.6732271879907476E-2</v>
          </cell>
          <cell r="L163">
            <v>8.6399382292704094E-2</v>
          </cell>
          <cell r="M163">
            <v>3.8326565245250008E-2</v>
          </cell>
          <cell r="N163">
            <v>40.911422912452338</v>
          </cell>
          <cell r="O163">
            <v>0.1221721275050172</v>
          </cell>
          <cell r="P163">
            <v>1.0392850608067969</v>
          </cell>
          <cell r="Q163">
            <v>2.5477583881442776</v>
          </cell>
        </row>
      </sheetData>
      <sheetData sheetId="1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2014"/>
      <sheetName val="2013"/>
      <sheetName val="2012"/>
      <sheetName val="2011"/>
      <sheetName val="2010"/>
      <sheetName val="Sheet2"/>
      <sheetName val="summary"/>
    </sheetNames>
    <sheetDataSet>
      <sheetData sheetId="0">
        <row r="22">
          <cell r="B22">
            <v>6550034</v>
          </cell>
        </row>
      </sheetData>
      <sheetData sheetId="1">
        <row r="19">
          <cell r="B19">
            <v>1143492</v>
          </cell>
        </row>
        <row r="20">
          <cell r="B20">
            <v>3875969</v>
          </cell>
        </row>
        <row r="21">
          <cell r="B21">
            <v>3048316</v>
          </cell>
        </row>
        <row r="22">
          <cell r="B22">
            <v>3048316</v>
          </cell>
        </row>
      </sheetData>
      <sheetData sheetId="2">
        <row r="19">
          <cell r="B19">
            <v>1211471</v>
          </cell>
        </row>
        <row r="20">
          <cell r="B20">
            <v>2240302</v>
          </cell>
        </row>
        <row r="21">
          <cell r="B21">
            <v>519481</v>
          </cell>
        </row>
        <row r="22">
          <cell r="B22">
            <v>1779043</v>
          </cell>
        </row>
      </sheetData>
      <sheetData sheetId="3">
        <row r="19">
          <cell r="B19">
            <v>2391200</v>
          </cell>
        </row>
        <row r="20">
          <cell r="B20">
            <v>1283697</v>
          </cell>
        </row>
        <row r="21">
          <cell r="B21">
            <v>547196</v>
          </cell>
        </row>
        <row r="22">
          <cell r="B22">
            <v>578787</v>
          </cell>
        </row>
      </sheetData>
      <sheetData sheetId="4">
        <row r="18">
          <cell r="B18">
            <v>3450250</v>
          </cell>
        </row>
        <row r="19">
          <cell r="B19">
            <v>422000</v>
          </cell>
        </row>
        <row r="20">
          <cell r="B20">
            <v>763383</v>
          </cell>
        </row>
        <row r="21">
          <cell r="B21">
            <v>700000</v>
          </cell>
        </row>
        <row r="22">
          <cell r="B22">
            <v>318878</v>
          </cell>
        </row>
        <row r="23">
          <cell r="B23">
            <v>625000</v>
          </cell>
        </row>
      </sheetData>
      <sheetData sheetId="5"/>
      <sheetData sheetId="6"/>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raw-data"/>
      <sheetName val="d"/>
      <sheetName val="pivot"/>
      <sheetName val="Sheet3"/>
      <sheetName val="iasc-sectors"/>
    </sheetNames>
    <sheetDataSet>
      <sheetData sheetId="0"/>
      <sheetData sheetId="1"/>
      <sheetData sheetId="2"/>
      <sheetData sheetId="3"/>
      <sheetData sheetId="4">
        <row r="2">
          <cell r="S2" t="str">
            <v>2004-2008</v>
          </cell>
          <cell r="T2" t="str">
            <v>2009-2013</v>
          </cell>
        </row>
        <row r="3">
          <cell r="R3" t="str">
            <v>Food</v>
          </cell>
          <cell r="S3">
            <v>338.18405899999999</v>
          </cell>
          <cell r="T3">
            <v>1277.9293170000003</v>
          </cell>
        </row>
        <row r="4">
          <cell r="R4" t="str">
            <v>Sector not yet specified</v>
          </cell>
          <cell r="S4">
            <v>28.823015999999999</v>
          </cell>
          <cell r="T4">
            <v>520.862255</v>
          </cell>
        </row>
        <row r="5">
          <cell r="R5" t="str">
            <v>Mine action</v>
          </cell>
          <cell r="S5">
            <v>115.773331</v>
          </cell>
          <cell r="T5">
            <v>274.13989900000001</v>
          </cell>
        </row>
        <row r="6">
          <cell r="R6" t="str">
            <v>Multi-sector</v>
          </cell>
          <cell r="S6">
            <v>301.46504899999996</v>
          </cell>
          <cell r="T6">
            <v>264.31142</v>
          </cell>
        </row>
        <row r="7">
          <cell r="R7" t="str">
            <v>Health</v>
          </cell>
          <cell r="S7">
            <v>54.215730000000008</v>
          </cell>
          <cell r="T7">
            <v>219.079093</v>
          </cell>
        </row>
        <row r="8">
          <cell r="R8" t="str">
            <v>Coordination and support services</v>
          </cell>
          <cell r="S8">
            <v>47.851983000000004</v>
          </cell>
          <cell r="T8">
            <v>203.66506399999994</v>
          </cell>
        </row>
        <row r="9">
          <cell r="R9" t="str">
            <v>Shelter and NFIs</v>
          </cell>
          <cell r="S9">
            <v>18.212576000000002</v>
          </cell>
          <cell r="T9">
            <v>124.54289999999999</v>
          </cell>
        </row>
        <row r="10">
          <cell r="R10" t="str">
            <v>Water and sanitation</v>
          </cell>
          <cell r="S10">
            <v>44.708065999999995</v>
          </cell>
          <cell r="T10">
            <v>108.27996399999999</v>
          </cell>
        </row>
        <row r="11">
          <cell r="R11" t="str">
            <v>Agriculture</v>
          </cell>
          <cell r="S11">
            <v>84.090710000000001</v>
          </cell>
          <cell r="T11">
            <v>100.32366400000001</v>
          </cell>
        </row>
        <row r="12">
          <cell r="R12" t="str">
            <v>Protection/Human rights/Rule of law</v>
          </cell>
          <cell r="S12">
            <v>25.823979999999999</v>
          </cell>
          <cell r="T12">
            <v>62.217565</v>
          </cell>
        </row>
        <row r="13">
          <cell r="R13" t="str">
            <v>Economic recovery and infrastructure</v>
          </cell>
          <cell r="S13">
            <v>92.854453000000007</v>
          </cell>
          <cell r="T13">
            <v>57.183200999999997</v>
          </cell>
        </row>
        <row r="14">
          <cell r="R14" t="str">
            <v>Education</v>
          </cell>
          <cell r="S14">
            <v>17.494064000000002</v>
          </cell>
          <cell r="T14">
            <v>50.224578000000008</v>
          </cell>
        </row>
        <row r="15">
          <cell r="R15" t="str">
            <v>Safety and security</v>
          </cell>
          <cell r="S15">
            <v>5.1229440000000004</v>
          </cell>
          <cell r="T15">
            <v>3.2392270000000001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OECD.Stat export"/>
      <sheetName val="Sheet2"/>
      <sheetName val="Sheet1"/>
      <sheetName val="Sheet3"/>
    </sheetNames>
    <sheetDataSet>
      <sheetData sheetId="0">
        <row r="9">
          <cell r="A9" t="str">
            <v>All Donors, Total</v>
          </cell>
          <cell r="E9">
            <v>294.45</v>
          </cell>
          <cell r="F9">
            <v>234.58</v>
          </cell>
          <cell r="G9">
            <v>355.27</v>
          </cell>
          <cell r="H9">
            <v>256.92</v>
          </cell>
          <cell r="I9">
            <v>218.38</v>
          </cell>
          <cell r="J9">
            <v>234.98</v>
          </cell>
          <cell r="K9">
            <v>733.34</v>
          </cell>
          <cell r="L9">
            <v>1975.96</v>
          </cell>
          <cell r="M9">
            <v>2115.7399999999998</v>
          </cell>
          <cell r="N9">
            <v>2799.44</v>
          </cell>
          <cell r="O9">
            <v>3314.53</v>
          </cell>
          <cell r="P9">
            <v>3370.31</v>
          </cell>
          <cell r="R9">
            <v>5049.1400000000003</v>
          </cell>
          <cell r="S9">
            <v>6578.86</v>
          </cell>
          <cell r="T9">
            <v>6684.83</v>
          </cell>
          <cell r="U9">
            <v>6831.56</v>
          </cell>
          <cell r="V9">
            <v>6725.03</v>
          </cell>
        </row>
        <row r="11">
          <cell r="C11" t="str">
            <v>Australia</v>
          </cell>
          <cell r="E11">
            <v>6.7</v>
          </cell>
          <cell r="F11">
            <v>4.3499999999999996</v>
          </cell>
          <cell r="G11">
            <v>9.08</v>
          </cell>
          <cell r="H11">
            <v>8.09</v>
          </cell>
          <cell r="I11">
            <v>0.2</v>
          </cell>
          <cell r="J11">
            <v>5.78</v>
          </cell>
          <cell r="K11">
            <v>18.02</v>
          </cell>
          <cell r="L11">
            <v>34.36</v>
          </cell>
          <cell r="M11">
            <v>18.27</v>
          </cell>
          <cell r="N11">
            <v>39.409999999999997</v>
          </cell>
          <cell r="O11">
            <v>27.38</v>
          </cell>
          <cell r="P11">
            <v>35.19</v>
          </cell>
          <cell r="R11">
            <v>189.75</v>
          </cell>
          <cell r="S11">
            <v>139.88</v>
          </cell>
          <cell r="T11">
            <v>115.6</v>
          </cell>
          <cell r="U11">
            <v>158.88999999999999</v>
          </cell>
          <cell r="V11">
            <v>226.68</v>
          </cell>
        </row>
        <row r="12">
          <cell r="C12" t="str">
            <v>Austria</v>
          </cell>
          <cell r="E12">
            <v>0.97</v>
          </cell>
          <cell r="F12">
            <v>3.49</v>
          </cell>
          <cell r="G12">
            <v>2.5499999999999998</v>
          </cell>
          <cell r="H12">
            <v>0.82</v>
          </cell>
          <cell r="I12">
            <v>3.53</v>
          </cell>
          <cell r="J12">
            <v>9.98</v>
          </cell>
          <cell r="K12">
            <v>16.8</v>
          </cell>
          <cell r="L12">
            <v>21.64</v>
          </cell>
          <cell r="M12">
            <v>9.2100000000000009</v>
          </cell>
          <cell r="N12">
            <v>10.33</v>
          </cell>
          <cell r="O12">
            <v>8.98</v>
          </cell>
          <cell r="P12">
            <v>1.41</v>
          </cell>
          <cell r="R12">
            <v>0.8</v>
          </cell>
          <cell r="S12">
            <v>0.8</v>
          </cell>
          <cell r="T12">
            <v>2.4300000000000002</v>
          </cell>
          <cell r="U12">
            <v>0.97</v>
          </cell>
          <cell r="V12">
            <v>1.29</v>
          </cell>
        </row>
        <row r="13">
          <cell r="C13" t="str">
            <v>Belgium</v>
          </cell>
          <cell r="E13">
            <v>0.25</v>
          </cell>
          <cell r="F13">
            <v>0.01</v>
          </cell>
          <cell r="G13">
            <v>1.35</v>
          </cell>
          <cell r="H13">
            <v>0.02</v>
          </cell>
          <cell r="K13">
            <v>6.62</v>
          </cell>
          <cell r="L13">
            <v>11.7</v>
          </cell>
          <cell r="M13">
            <v>4.2300000000000004</v>
          </cell>
          <cell r="N13">
            <v>8.4700000000000006</v>
          </cell>
          <cell r="O13">
            <v>6.04</v>
          </cell>
          <cell r="P13">
            <v>8.7799999999999994</v>
          </cell>
          <cell r="R13">
            <v>9.7200000000000006</v>
          </cell>
          <cell r="S13">
            <v>18.309999999999999</v>
          </cell>
          <cell r="T13">
            <v>15.32</v>
          </cell>
          <cell r="U13">
            <v>15.89</v>
          </cell>
          <cell r="V13">
            <v>11.79</v>
          </cell>
        </row>
        <row r="14">
          <cell r="C14" t="str">
            <v>Canada</v>
          </cell>
          <cell r="E14">
            <v>14.08</v>
          </cell>
          <cell r="F14">
            <v>7.47</v>
          </cell>
          <cell r="G14">
            <v>25.85</v>
          </cell>
          <cell r="H14">
            <v>9.9600000000000009</v>
          </cell>
          <cell r="I14">
            <v>17.690000000000001</v>
          </cell>
          <cell r="J14">
            <v>13.03</v>
          </cell>
          <cell r="K14">
            <v>28.56</v>
          </cell>
          <cell r="L14">
            <v>71.98</v>
          </cell>
          <cell r="M14">
            <v>126.86</v>
          </cell>
          <cell r="N14">
            <v>87.78</v>
          </cell>
          <cell r="O14">
            <v>126.01</v>
          </cell>
          <cell r="P14">
            <v>180.07</v>
          </cell>
          <cell r="R14">
            <v>235.84</v>
          </cell>
          <cell r="S14">
            <v>286.14</v>
          </cell>
          <cell r="T14">
            <v>289.07</v>
          </cell>
          <cell r="U14">
            <v>226.59</v>
          </cell>
          <cell r="V14">
            <v>101.4</v>
          </cell>
        </row>
        <row r="15">
          <cell r="C15" t="str">
            <v>Czech Republic</v>
          </cell>
          <cell r="J15">
            <v>0.12</v>
          </cell>
          <cell r="K15">
            <v>1.43</v>
          </cell>
          <cell r="L15">
            <v>1.37</v>
          </cell>
          <cell r="M15">
            <v>9.8000000000000007</v>
          </cell>
          <cell r="N15">
            <v>8.5500000000000007</v>
          </cell>
          <cell r="O15">
            <v>2.58</v>
          </cell>
          <cell r="P15">
            <v>5.18</v>
          </cell>
          <cell r="R15">
            <v>37.880000000000003</v>
          </cell>
          <cell r="S15">
            <v>25.12</v>
          </cell>
          <cell r="T15">
            <v>13.04</v>
          </cell>
          <cell r="U15">
            <v>10.44</v>
          </cell>
          <cell r="V15">
            <v>12.7</v>
          </cell>
        </row>
        <row r="16">
          <cell r="C16" t="str">
            <v>Denmark</v>
          </cell>
          <cell r="E16">
            <v>7.92</v>
          </cell>
          <cell r="F16">
            <v>5.5</v>
          </cell>
          <cell r="G16">
            <v>4.53</v>
          </cell>
          <cell r="H16">
            <v>4.29</v>
          </cell>
          <cell r="I16">
            <v>4.46</v>
          </cell>
          <cell r="J16">
            <v>0.59</v>
          </cell>
          <cell r="K16">
            <v>4.46</v>
          </cell>
          <cell r="L16">
            <v>13.29</v>
          </cell>
          <cell r="M16">
            <v>25.21</v>
          </cell>
          <cell r="N16">
            <v>17.760000000000002</v>
          </cell>
          <cell r="O16">
            <v>28.82</v>
          </cell>
          <cell r="P16">
            <v>35.049999999999997</v>
          </cell>
          <cell r="R16">
            <v>48.61</v>
          </cell>
          <cell r="S16">
            <v>85.3</v>
          </cell>
          <cell r="T16">
            <v>76.84</v>
          </cell>
          <cell r="U16">
            <v>85.34</v>
          </cell>
          <cell r="V16">
            <v>81.48</v>
          </cell>
        </row>
        <row r="17">
          <cell r="C17" t="str">
            <v>Finland</v>
          </cell>
          <cell r="E17">
            <v>1.72</v>
          </cell>
          <cell r="F17">
            <v>4.6100000000000003</v>
          </cell>
          <cell r="G17">
            <v>3.77</v>
          </cell>
          <cell r="H17">
            <v>4.1900000000000004</v>
          </cell>
          <cell r="I17">
            <v>5.37</v>
          </cell>
          <cell r="J17">
            <v>8.33</v>
          </cell>
          <cell r="K17">
            <v>14.63</v>
          </cell>
          <cell r="L17">
            <v>24.02</v>
          </cell>
          <cell r="M17">
            <v>17.940000000000001</v>
          </cell>
          <cell r="N17">
            <v>18.489999999999998</v>
          </cell>
          <cell r="O17">
            <v>17.350000000000001</v>
          </cell>
          <cell r="P17">
            <v>17.84</v>
          </cell>
          <cell r="R17">
            <v>25.02</v>
          </cell>
          <cell r="S17">
            <v>27.47</v>
          </cell>
          <cell r="T17">
            <v>26.5</v>
          </cell>
          <cell r="U17">
            <v>29.53</v>
          </cell>
          <cell r="V17">
            <v>33.72</v>
          </cell>
        </row>
        <row r="18">
          <cell r="C18" t="str">
            <v>France</v>
          </cell>
          <cell r="E18">
            <v>4.4400000000000004</v>
          </cell>
          <cell r="F18">
            <v>3.25</v>
          </cell>
          <cell r="G18">
            <v>2.46</v>
          </cell>
          <cell r="H18">
            <v>3.28</v>
          </cell>
          <cell r="I18">
            <v>2.02</v>
          </cell>
          <cell r="J18">
            <v>1.23</v>
          </cell>
          <cell r="K18">
            <v>16.739999999999998</v>
          </cell>
          <cell r="L18">
            <v>19.21</v>
          </cell>
          <cell r="M18">
            <v>16.489999999999998</v>
          </cell>
          <cell r="N18">
            <v>17.809999999999999</v>
          </cell>
          <cell r="O18">
            <v>20.58</v>
          </cell>
          <cell r="P18">
            <v>16.47</v>
          </cell>
          <cell r="R18">
            <v>18.55</v>
          </cell>
          <cell r="S18">
            <v>47.74</v>
          </cell>
          <cell r="T18">
            <v>58.44</v>
          </cell>
          <cell r="U18">
            <v>61.69</v>
          </cell>
          <cell r="V18">
            <v>67.58</v>
          </cell>
        </row>
        <row r="19">
          <cell r="C19" t="str">
            <v>Germany</v>
          </cell>
          <cell r="E19">
            <v>16.89</v>
          </cell>
          <cell r="F19">
            <v>19.670000000000002</v>
          </cell>
          <cell r="G19">
            <v>24.02</v>
          </cell>
          <cell r="H19">
            <v>15.2</v>
          </cell>
          <cell r="I19">
            <v>22.44</v>
          </cell>
          <cell r="J19">
            <v>16.87</v>
          </cell>
          <cell r="K19">
            <v>71.27</v>
          </cell>
          <cell r="L19">
            <v>140.03</v>
          </cell>
          <cell r="M19">
            <v>102.48</v>
          </cell>
          <cell r="N19">
            <v>84.37</v>
          </cell>
          <cell r="O19">
            <v>110.7</v>
          </cell>
          <cell r="P19">
            <v>129.94</v>
          </cell>
          <cell r="R19">
            <v>275.13</v>
          </cell>
          <cell r="S19">
            <v>323.16000000000003</v>
          </cell>
          <cell r="T19">
            <v>468.27</v>
          </cell>
          <cell r="U19">
            <v>505.87</v>
          </cell>
          <cell r="V19">
            <v>515.54</v>
          </cell>
        </row>
        <row r="20">
          <cell r="C20" t="str">
            <v>Greece</v>
          </cell>
          <cell r="H20">
            <v>0.03</v>
          </cell>
          <cell r="J20">
            <v>0.11</v>
          </cell>
          <cell r="K20">
            <v>2.57</v>
          </cell>
          <cell r="L20">
            <v>15.29</v>
          </cell>
          <cell r="M20">
            <v>11.81</v>
          </cell>
          <cell r="N20">
            <v>11.64</v>
          </cell>
          <cell r="O20">
            <v>20.54</v>
          </cell>
          <cell r="P20">
            <v>12.54</v>
          </cell>
          <cell r="R20">
            <v>9.36</v>
          </cell>
          <cell r="S20">
            <v>16.809999999999999</v>
          </cell>
          <cell r="T20">
            <v>0.14000000000000001</v>
          </cell>
          <cell r="U20">
            <v>0.71</v>
          </cell>
          <cell r="V20">
            <v>0.77</v>
          </cell>
        </row>
        <row r="21">
          <cell r="C21" t="str">
            <v>Iceland</v>
          </cell>
          <cell r="O21">
            <v>2.31</v>
          </cell>
          <cell r="P21">
            <v>3.59</v>
          </cell>
          <cell r="R21">
            <v>2.4</v>
          </cell>
          <cell r="S21">
            <v>1.6</v>
          </cell>
          <cell r="T21">
            <v>1.32</v>
          </cell>
          <cell r="U21">
            <v>1.25</v>
          </cell>
          <cell r="V21">
            <v>0.91</v>
          </cell>
        </row>
        <row r="22">
          <cell r="C22" t="str">
            <v>Ireland</v>
          </cell>
          <cell r="E22">
            <v>0.34</v>
          </cell>
          <cell r="F22">
            <v>0.44</v>
          </cell>
          <cell r="G22">
            <v>0.82</v>
          </cell>
          <cell r="H22">
            <v>0.46</v>
          </cell>
          <cell r="I22">
            <v>0.64</v>
          </cell>
          <cell r="J22">
            <v>0.9</v>
          </cell>
          <cell r="K22">
            <v>7.42</v>
          </cell>
          <cell r="L22">
            <v>9.5500000000000007</v>
          </cell>
          <cell r="M22">
            <v>6.13</v>
          </cell>
          <cell r="N22">
            <v>4.72</v>
          </cell>
          <cell r="O22">
            <v>3.17</v>
          </cell>
          <cell r="P22">
            <v>4.46</v>
          </cell>
          <cell r="R22">
            <v>5.4</v>
          </cell>
          <cell r="S22">
            <v>6.55</v>
          </cell>
          <cell r="T22">
            <v>8.9700000000000006</v>
          </cell>
          <cell r="U22">
            <v>8.4700000000000006</v>
          </cell>
          <cell r="V22">
            <v>7.18</v>
          </cell>
        </row>
        <row r="23">
          <cell r="C23" t="str">
            <v>Italy</v>
          </cell>
          <cell r="E23">
            <v>0.97</v>
          </cell>
          <cell r="F23">
            <v>0.94</v>
          </cell>
          <cell r="G23">
            <v>0.92</v>
          </cell>
          <cell r="H23">
            <v>1.32</v>
          </cell>
          <cell r="I23">
            <v>0.63</v>
          </cell>
          <cell r="J23">
            <v>1.28</v>
          </cell>
          <cell r="K23">
            <v>39.72</v>
          </cell>
          <cell r="L23">
            <v>46.88</v>
          </cell>
          <cell r="M23">
            <v>51.06</v>
          </cell>
          <cell r="N23">
            <v>44.34</v>
          </cell>
          <cell r="O23">
            <v>31.96</v>
          </cell>
          <cell r="P23">
            <v>36.92</v>
          </cell>
          <cell r="R23">
            <v>109.9</v>
          </cell>
          <cell r="S23">
            <v>64.400000000000006</v>
          </cell>
          <cell r="T23">
            <v>54.37</v>
          </cell>
          <cell r="U23">
            <v>51.98</v>
          </cell>
          <cell r="V23">
            <v>47.5</v>
          </cell>
        </row>
        <row r="24">
          <cell r="C24" t="str">
            <v>Japan</v>
          </cell>
          <cell r="F24">
            <v>0.01</v>
          </cell>
          <cell r="G24">
            <v>0.03</v>
          </cell>
          <cell r="H24">
            <v>0.03</v>
          </cell>
          <cell r="I24">
            <v>0.17</v>
          </cell>
          <cell r="J24">
            <v>0.24</v>
          </cell>
          <cell r="K24">
            <v>0.76</v>
          </cell>
          <cell r="L24">
            <v>43.6</v>
          </cell>
          <cell r="M24">
            <v>174.14</v>
          </cell>
          <cell r="N24">
            <v>211.32</v>
          </cell>
          <cell r="O24">
            <v>89.76</v>
          </cell>
          <cell r="P24">
            <v>145.1</v>
          </cell>
          <cell r="R24">
            <v>255.45</v>
          </cell>
          <cell r="S24">
            <v>374.12</v>
          </cell>
          <cell r="T24">
            <v>797.55</v>
          </cell>
          <cell r="U24">
            <v>742.85</v>
          </cell>
          <cell r="V24">
            <v>873.58</v>
          </cell>
        </row>
        <row r="25">
          <cell r="C25" t="str">
            <v>Korea</v>
          </cell>
          <cell r="H25">
            <v>0.1</v>
          </cell>
          <cell r="L25">
            <v>6.57</v>
          </cell>
          <cell r="M25">
            <v>26.69</v>
          </cell>
          <cell r="N25">
            <v>25.41</v>
          </cell>
          <cell r="O25">
            <v>9.32</v>
          </cell>
          <cell r="P25">
            <v>2.1</v>
          </cell>
          <cell r="R25">
            <v>4.3499999999999996</v>
          </cell>
          <cell r="S25">
            <v>28.95</v>
          </cell>
          <cell r="T25">
            <v>98.54</v>
          </cell>
          <cell r="U25">
            <v>27.79</v>
          </cell>
          <cell r="V25">
            <v>78.5</v>
          </cell>
        </row>
        <row r="26">
          <cell r="C26" t="str">
            <v>Luxembourg</v>
          </cell>
          <cell r="E26">
            <v>0.79</v>
          </cell>
          <cell r="F26">
            <v>0.72</v>
          </cell>
          <cell r="G26">
            <v>0.82</v>
          </cell>
          <cell r="H26">
            <v>0.96</v>
          </cell>
          <cell r="I26">
            <v>0.26</v>
          </cell>
          <cell r="J26">
            <v>0.37</v>
          </cell>
          <cell r="K26">
            <v>12.98</v>
          </cell>
          <cell r="L26">
            <v>9.3800000000000008</v>
          </cell>
          <cell r="M26">
            <v>2.36</v>
          </cell>
          <cell r="N26">
            <v>1.34</v>
          </cell>
          <cell r="O26">
            <v>1.95</v>
          </cell>
          <cell r="P26">
            <v>2.64</v>
          </cell>
          <cell r="R26">
            <v>3.71</v>
          </cell>
          <cell r="S26">
            <v>3.97</v>
          </cell>
          <cell r="T26">
            <v>3.32</v>
          </cell>
          <cell r="U26">
            <v>3.3</v>
          </cell>
          <cell r="V26">
            <v>3.02</v>
          </cell>
        </row>
        <row r="27">
          <cell r="C27" t="str">
            <v>Netherlands</v>
          </cell>
          <cell r="E27">
            <v>35.21</v>
          </cell>
          <cell r="F27">
            <v>16.940000000000001</v>
          </cell>
          <cell r="G27">
            <v>66.44</v>
          </cell>
          <cell r="H27">
            <v>39.33</v>
          </cell>
          <cell r="I27">
            <v>14.8</v>
          </cell>
          <cell r="J27">
            <v>17.86</v>
          </cell>
          <cell r="K27">
            <v>123.72</v>
          </cell>
          <cell r="L27">
            <v>138.94999999999999</v>
          </cell>
          <cell r="M27">
            <v>99.41</v>
          </cell>
          <cell r="N27">
            <v>104.76</v>
          </cell>
          <cell r="O27">
            <v>89.52</v>
          </cell>
          <cell r="P27">
            <v>96.19</v>
          </cell>
          <cell r="R27">
            <v>103.19</v>
          </cell>
          <cell r="S27">
            <v>141.08000000000001</v>
          </cell>
          <cell r="T27">
            <v>114.37</v>
          </cell>
          <cell r="U27">
            <v>101.6</v>
          </cell>
          <cell r="V27">
            <v>68.5</v>
          </cell>
        </row>
        <row r="28">
          <cell r="C28" t="str">
            <v>New Zealand</v>
          </cell>
          <cell r="F28">
            <v>0.11</v>
          </cell>
          <cell r="G28">
            <v>0.36</v>
          </cell>
          <cell r="H28">
            <v>0.06</v>
          </cell>
          <cell r="I28">
            <v>0.02</v>
          </cell>
          <cell r="J28">
            <v>0.26</v>
          </cell>
          <cell r="K28">
            <v>1.49</v>
          </cell>
          <cell r="L28">
            <v>4.54</v>
          </cell>
          <cell r="M28">
            <v>2.4500000000000002</v>
          </cell>
          <cell r="N28">
            <v>14.8</v>
          </cell>
          <cell r="O28">
            <v>12.55</v>
          </cell>
          <cell r="P28">
            <v>4.7699999999999996</v>
          </cell>
          <cell r="R28">
            <v>9.6999999999999993</v>
          </cell>
          <cell r="S28">
            <v>5.7</v>
          </cell>
          <cell r="T28">
            <v>3.99</v>
          </cell>
          <cell r="U28">
            <v>6.03</v>
          </cell>
          <cell r="V28">
            <v>15.87</v>
          </cell>
        </row>
        <row r="29">
          <cell r="C29" t="str">
            <v>Norway</v>
          </cell>
          <cell r="E29">
            <v>21.34</v>
          </cell>
          <cell r="F29">
            <v>17.13</v>
          </cell>
          <cell r="G29">
            <v>21.37</v>
          </cell>
          <cell r="H29">
            <v>21.13</v>
          </cell>
          <cell r="I29">
            <v>17.96</v>
          </cell>
          <cell r="J29">
            <v>30.88</v>
          </cell>
          <cell r="K29">
            <v>98.04</v>
          </cell>
          <cell r="L29">
            <v>135.84</v>
          </cell>
          <cell r="M29">
            <v>132.26</v>
          </cell>
          <cell r="N29">
            <v>117.09</v>
          </cell>
          <cell r="O29">
            <v>90.93</v>
          </cell>
          <cell r="P29">
            <v>96.71</v>
          </cell>
          <cell r="R29">
            <v>139.46</v>
          </cell>
          <cell r="S29">
            <v>145.66999999999999</v>
          </cell>
          <cell r="T29">
            <v>136.78</v>
          </cell>
          <cell r="U29">
            <v>137.05000000000001</v>
          </cell>
          <cell r="V29">
            <v>126.03</v>
          </cell>
        </row>
        <row r="30">
          <cell r="C30" t="str">
            <v>Poland</v>
          </cell>
          <cell r="H30">
            <v>0.05</v>
          </cell>
          <cell r="I30">
            <v>0.11</v>
          </cell>
          <cell r="J30">
            <v>0.04</v>
          </cell>
          <cell r="K30">
            <v>0.17</v>
          </cell>
          <cell r="L30">
            <v>0.49</v>
          </cell>
          <cell r="M30">
            <v>0.17</v>
          </cell>
          <cell r="N30">
            <v>0.28999999999999998</v>
          </cell>
          <cell r="O30">
            <v>0.4</v>
          </cell>
          <cell r="P30">
            <v>0.63</v>
          </cell>
          <cell r="R30">
            <v>1.58</v>
          </cell>
          <cell r="S30">
            <v>6.5</v>
          </cell>
          <cell r="T30">
            <v>6.64</v>
          </cell>
          <cell r="U30">
            <v>8.8000000000000007</v>
          </cell>
          <cell r="V30">
            <v>9.07</v>
          </cell>
        </row>
        <row r="31">
          <cell r="C31" t="str">
            <v>Portugal</v>
          </cell>
          <cell r="L31">
            <v>1.61</v>
          </cell>
          <cell r="M31">
            <v>0.31</v>
          </cell>
          <cell r="N31">
            <v>2.29</v>
          </cell>
          <cell r="O31">
            <v>6.25</v>
          </cell>
          <cell r="P31">
            <v>7.14</v>
          </cell>
          <cell r="R31">
            <v>12.83</v>
          </cell>
          <cell r="S31">
            <v>10.8</v>
          </cell>
          <cell r="T31">
            <v>13.59</v>
          </cell>
          <cell r="U31">
            <v>1.94</v>
          </cell>
          <cell r="V31">
            <v>2.36</v>
          </cell>
        </row>
        <row r="32">
          <cell r="C32" t="str">
            <v>Slovak Republic</v>
          </cell>
          <cell r="M32">
            <v>0.33</v>
          </cell>
          <cell r="N32">
            <v>0.59</v>
          </cell>
          <cell r="O32">
            <v>6.39</v>
          </cell>
          <cell r="P32">
            <v>2.0699999999999998</v>
          </cell>
          <cell r="R32">
            <v>0.25</v>
          </cell>
          <cell r="S32">
            <v>0.5</v>
          </cell>
          <cell r="T32">
            <v>0.51</v>
          </cell>
          <cell r="U32">
            <v>1.18</v>
          </cell>
          <cell r="V32">
            <v>0.82</v>
          </cell>
        </row>
        <row r="33">
          <cell r="C33" t="str">
            <v>Spain</v>
          </cell>
          <cell r="E33">
            <v>0.18</v>
          </cell>
          <cell r="G33">
            <v>0.15</v>
          </cell>
          <cell r="I33">
            <v>0.2</v>
          </cell>
          <cell r="K33">
            <v>11.06</v>
          </cell>
          <cell r="L33">
            <v>30.29</v>
          </cell>
          <cell r="M33">
            <v>7.01</v>
          </cell>
          <cell r="N33">
            <v>19.71</v>
          </cell>
          <cell r="O33">
            <v>21.67</v>
          </cell>
          <cell r="P33">
            <v>19.64</v>
          </cell>
          <cell r="R33">
            <v>64.08</v>
          </cell>
          <cell r="S33">
            <v>91.37</v>
          </cell>
          <cell r="T33">
            <v>59.03</v>
          </cell>
          <cell r="U33">
            <v>53.26</v>
          </cell>
          <cell r="V33">
            <v>31.19</v>
          </cell>
        </row>
        <row r="34">
          <cell r="C34" t="str">
            <v>Sweden</v>
          </cell>
          <cell r="E34">
            <v>20.66</v>
          </cell>
          <cell r="F34">
            <v>18.579999999999998</v>
          </cell>
          <cell r="G34">
            <v>17.25</v>
          </cell>
          <cell r="H34">
            <v>18.309999999999999</v>
          </cell>
          <cell r="I34">
            <v>15.53</v>
          </cell>
          <cell r="J34">
            <v>18.95</v>
          </cell>
          <cell r="K34">
            <v>37.44</v>
          </cell>
          <cell r="L34">
            <v>46.32</v>
          </cell>
          <cell r="M34">
            <v>57.58</v>
          </cell>
          <cell r="N34">
            <v>69.27</v>
          </cell>
          <cell r="O34">
            <v>55.48</v>
          </cell>
          <cell r="P34">
            <v>56.42</v>
          </cell>
          <cell r="R34">
            <v>76.77</v>
          </cell>
          <cell r="S34">
            <v>93.12</v>
          </cell>
          <cell r="T34">
            <v>99.73</v>
          </cell>
          <cell r="U34">
            <v>111.2</v>
          </cell>
          <cell r="V34">
            <v>107.6</v>
          </cell>
        </row>
        <row r="35">
          <cell r="C35" t="str">
            <v>Switzerland</v>
          </cell>
          <cell r="E35">
            <v>4.92</v>
          </cell>
          <cell r="F35">
            <v>2.2000000000000002</v>
          </cell>
          <cell r="G35">
            <v>3.85</v>
          </cell>
          <cell r="H35">
            <v>5.83</v>
          </cell>
          <cell r="I35">
            <v>5</v>
          </cell>
          <cell r="J35">
            <v>10.32</v>
          </cell>
          <cell r="K35">
            <v>14.9</v>
          </cell>
          <cell r="L35">
            <v>24.33</v>
          </cell>
          <cell r="M35">
            <v>23.57</v>
          </cell>
          <cell r="N35">
            <v>27.01</v>
          </cell>
          <cell r="O35">
            <v>25.38</v>
          </cell>
          <cell r="P35">
            <v>24.85</v>
          </cell>
          <cell r="R35">
            <v>18.54</v>
          </cell>
          <cell r="S35">
            <v>23.35</v>
          </cell>
          <cell r="T35">
            <v>19.739999999999998</v>
          </cell>
          <cell r="U35">
            <v>22.51</v>
          </cell>
          <cell r="V35">
            <v>28.36</v>
          </cell>
        </row>
        <row r="36">
          <cell r="C36" t="str">
            <v>United Kingdom</v>
          </cell>
          <cell r="E36">
            <v>15.99</v>
          </cell>
          <cell r="F36">
            <v>12.45</v>
          </cell>
          <cell r="G36">
            <v>12.81</v>
          </cell>
          <cell r="H36">
            <v>11.95</v>
          </cell>
          <cell r="I36">
            <v>7.91</v>
          </cell>
          <cell r="J36">
            <v>17.62</v>
          </cell>
          <cell r="K36">
            <v>50.72</v>
          </cell>
          <cell r="L36">
            <v>175.37</v>
          </cell>
          <cell r="M36">
            <v>118.9</v>
          </cell>
          <cell r="N36">
            <v>235.14</v>
          </cell>
          <cell r="O36">
            <v>228.23</v>
          </cell>
          <cell r="P36">
            <v>245.66</v>
          </cell>
          <cell r="R36">
            <v>309.49</v>
          </cell>
          <cell r="S36">
            <v>352.94</v>
          </cell>
          <cell r="T36">
            <v>250.63</v>
          </cell>
          <cell r="U36">
            <v>425.53</v>
          </cell>
          <cell r="V36">
            <v>433.92</v>
          </cell>
        </row>
        <row r="37">
          <cell r="C37" t="str">
            <v>United States</v>
          </cell>
          <cell r="E37">
            <v>2.78</v>
          </cell>
          <cell r="F37">
            <v>2.74</v>
          </cell>
          <cell r="I37">
            <v>42.07</v>
          </cell>
          <cell r="J37">
            <v>3.1</v>
          </cell>
          <cell r="K37">
            <v>9.65</v>
          </cell>
          <cell r="L37">
            <v>453.83</v>
          </cell>
          <cell r="M37">
            <v>587.97</v>
          </cell>
          <cell r="N37">
            <v>916.87</v>
          </cell>
          <cell r="O37">
            <v>1504.76</v>
          </cell>
          <cell r="P37">
            <v>1554.47</v>
          </cell>
          <cell r="R37">
            <v>2234.27</v>
          </cell>
          <cell r="S37">
            <v>3128.98</v>
          </cell>
          <cell r="T37">
            <v>3001.78</v>
          </cell>
          <cell r="U37">
            <v>3128.74</v>
          </cell>
          <cell r="V37">
            <v>2773.13</v>
          </cell>
        </row>
        <row r="42">
          <cell r="C42" t="str">
            <v>AsDB Special Funds</v>
          </cell>
          <cell r="L42">
            <v>131.44999999999999</v>
          </cell>
          <cell r="M42">
            <v>73.760000000000005</v>
          </cell>
          <cell r="N42">
            <v>51.25</v>
          </cell>
          <cell r="O42">
            <v>27.09</v>
          </cell>
          <cell r="P42">
            <v>76.64</v>
          </cell>
          <cell r="R42">
            <v>64.709999999999994</v>
          </cell>
          <cell r="S42">
            <v>127.68</v>
          </cell>
          <cell r="T42">
            <v>244.11</v>
          </cell>
          <cell r="U42">
            <v>117.18</v>
          </cell>
          <cell r="V42">
            <v>233.37</v>
          </cell>
        </row>
        <row r="46">
          <cell r="C46" t="str">
            <v>EU Institutions</v>
          </cell>
          <cell r="E46">
            <v>32.090000000000003</v>
          </cell>
          <cell r="F46">
            <v>50.6</v>
          </cell>
          <cell r="G46">
            <v>79.92</v>
          </cell>
          <cell r="H46">
            <v>63.57</v>
          </cell>
          <cell r="I46">
            <v>22.16</v>
          </cell>
          <cell r="J46">
            <v>30.52</v>
          </cell>
          <cell r="K46">
            <v>79.180000000000007</v>
          </cell>
          <cell r="L46">
            <v>230.3</v>
          </cell>
          <cell r="M46">
            <v>272.06</v>
          </cell>
          <cell r="N46">
            <v>247.45</v>
          </cell>
          <cell r="O46">
            <v>293.95999999999998</v>
          </cell>
          <cell r="P46">
            <v>246.1</v>
          </cell>
          <cell r="R46">
            <v>324.75</v>
          </cell>
          <cell r="S46">
            <v>377.08</v>
          </cell>
          <cell r="T46">
            <v>283.57</v>
          </cell>
          <cell r="U46">
            <v>340.42</v>
          </cell>
          <cell r="V46">
            <v>256.60000000000002</v>
          </cell>
        </row>
        <row r="47">
          <cell r="C47" t="str">
            <v>GAVI</v>
          </cell>
          <cell r="R47">
            <v>19.190000000000001</v>
          </cell>
          <cell r="S47">
            <v>18.38</v>
          </cell>
          <cell r="T47">
            <v>23.88</v>
          </cell>
          <cell r="U47">
            <v>11.64</v>
          </cell>
          <cell r="V47">
            <v>16</v>
          </cell>
        </row>
        <row r="48">
          <cell r="C48" t="str">
            <v>GEF</v>
          </cell>
          <cell r="N48">
            <v>1.44</v>
          </cell>
          <cell r="S48">
            <v>1.47</v>
          </cell>
          <cell r="T48">
            <v>0.41</v>
          </cell>
          <cell r="U48">
            <v>0.05</v>
          </cell>
          <cell r="V48">
            <v>0.24</v>
          </cell>
        </row>
        <row r="49">
          <cell r="C49" t="str">
            <v>Global Fund</v>
          </cell>
          <cell r="N49">
            <v>2.06</v>
          </cell>
          <cell r="O49">
            <v>1.29</v>
          </cell>
          <cell r="P49">
            <v>4.4800000000000004</v>
          </cell>
          <cell r="R49">
            <v>9.3800000000000008</v>
          </cell>
          <cell r="S49">
            <v>27.26</v>
          </cell>
          <cell r="T49">
            <v>8.73</v>
          </cell>
          <cell r="U49">
            <v>2.56</v>
          </cell>
          <cell r="V49">
            <v>18.43</v>
          </cell>
        </row>
        <row r="50">
          <cell r="C50" t="str">
            <v>IAEA</v>
          </cell>
          <cell r="P50">
            <v>0.06</v>
          </cell>
          <cell r="R50">
            <v>0.16</v>
          </cell>
          <cell r="S50">
            <v>0.1</v>
          </cell>
          <cell r="T50">
            <v>0.2</v>
          </cell>
          <cell r="U50">
            <v>0.53</v>
          </cell>
          <cell r="V50">
            <v>0.43</v>
          </cell>
        </row>
        <row r="52">
          <cell r="C52" t="str">
            <v>IDA</v>
          </cell>
          <cell r="L52">
            <v>30.66</v>
          </cell>
          <cell r="M52">
            <v>96.11</v>
          </cell>
          <cell r="N52">
            <v>277.22000000000003</v>
          </cell>
          <cell r="O52">
            <v>334.47</v>
          </cell>
          <cell r="P52">
            <v>162.97999999999999</v>
          </cell>
          <cell r="R52">
            <v>169.68</v>
          </cell>
          <cell r="S52">
            <v>313.42</v>
          </cell>
          <cell r="T52">
            <v>148.25</v>
          </cell>
          <cell r="U52">
            <v>149.96</v>
          </cell>
          <cell r="V52">
            <v>171.85</v>
          </cell>
        </row>
        <row r="54">
          <cell r="C54" t="str">
            <v>IFAD</v>
          </cell>
          <cell r="S54">
            <v>1.31</v>
          </cell>
          <cell r="T54">
            <v>3.51</v>
          </cell>
          <cell r="U54">
            <v>3.88</v>
          </cell>
          <cell r="V54">
            <v>6.59</v>
          </cell>
        </row>
        <row r="56">
          <cell r="C56" t="str">
            <v>IMF (Concessional Trust Funds)</v>
          </cell>
          <cell r="R56">
            <v>36.32</v>
          </cell>
          <cell r="S56">
            <v>18.28</v>
          </cell>
          <cell r="T56">
            <v>8.9499999999999993</v>
          </cell>
          <cell r="U56">
            <v>18.5</v>
          </cell>
          <cell r="V56">
            <v>14.63</v>
          </cell>
        </row>
        <row r="57">
          <cell r="C57" t="str">
            <v>Isl.Dev Bank</v>
          </cell>
          <cell r="I57">
            <v>7.0000000000000007E-2</v>
          </cell>
          <cell r="K57">
            <v>0.3</v>
          </cell>
          <cell r="L57">
            <v>0.46</v>
          </cell>
          <cell r="M57">
            <v>0.13</v>
          </cell>
          <cell r="O57">
            <v>0.02</v>
          </cell>
          <cell r="P57">
            <v>-0.28000000000000003</v>
          </cell>
          <cell r="R57">
            <v>0.47</v>
          </cell>
          <cell r="S57">
            <v>7.7</v>
          </cell>
          <cell r="T57">
            <v>6.55</v>
          </cell>
          <cell r="V57">
            <v>8.2200000000000006</v>
          </cell>
        </row>
        <row r="60">
          <cell r="C60" t="str">
            <v>OFID</v>
          </cell>
          <cell r="H60">
            <v>0.3</v>
          </cell>
          <cell r="I60">
            <v>0.22</v>
          </cell>
          <cell r="U60">
            <v>0.05</v>
          </cell>
          <cell r="V60">
            <v>0.09</v>
          </cell>
        </row>
        <row r="63">
          <cell r="C63" t="str">
            <v>UNDP</v>
          </cell>
          <cell r="E63">
            <v>17.190000000000001</v>
          </cell>
          <cell r="F63">
            <v>24.71</v>
          </cell>
          <cell r="G63">
            <v>24.58</v>
          </cell>
          <cell r="H63">
            <v>20.78</v>
          </cell>
          <cell r="I63">
            <v>15.79</v>
          </cell>
          <cell r="J63">
            <v>7.24</v>
          </cell>
          <cell r="K63">
            <v>6.16</v>
          </cell>
          <cell r="L63">
            <v>13.7</v>
          </cell>
          <cell r="M63">
            <v>0.85</v>
          </cell>
          <cell r="N63">
            <v>7.07</v>
          </cell>
          <cell r="O63">
            <v>8.4</v>
          </cell>
          <cell r="P63">
            <v>8.7799999999999994</v>
          </cell>
          <cell r="R63">
            <v>12.23</v>
          </cell>
          <cell r="S63">
            <v>20.18</v>
          </cell>
          <cell r="T63">
            <v>13.75</v>
          </cell>
          <cell r="U63">
            <v>14.32</v>
          </cell>
          <cell r="V63">
            <v>14.37</v>
          </cell>
        </row>
        <row r="65">
          <cell r="C65" t="str">
            <v>UNFPA</v>
          </cell>
          <cell r="E65">
            <v>0.01</v>
          </cell>
          <cell r="G65">
            <v>0.01</v>
          </cell>
          <cell r="H65">
            <v>0.51</v>
          </cell>
          <cell r="I65">
            <v>0.75</v>
          </cell>
          <cell r="J65">
            <v>1.1399999999999999</v>
          </cell>
          <cell r="K65">
            <v>1.22</v>
          </cell>
          <cell r="L65">
            <v>13.73</v>
          </cell>
          <cell r="M65">
            <v>8.01</v>
          </cell>
          <cell r="N65">
            <v>1.66</v>
          </cell>
          <cell r="O65">
            <v>3.76</v>
          </cell>
          <cell r="P65">
            <v>4.3</v>
          </cell>
          <cell r="R65">
            <v>4.2699999999999996</v>
          </cell>
          <cell r="S65">
            <v>5.29</v>
          </cell>
          <cell r="T65">
            <v>6.04</v>
          </cell>
          <cell r="U65">
            <v>6.16</v>
          </cell>
          <cell r="V65">
            <v>6.07</v>
          </cell>
        </row>
        <row r="66">
          <cell r="C66" t="str">
            <v>UNHCR</v>
          </cell>
          <cell r="E66">
            <v>25.97</v>
          </cell>
          <cell r="F66">
            <v>0.66</v>
          </cell>
          <cell r="G66">
            <v>0.32</v>
          </cell>
          <cell r="J66">
            <v>8.75</v>
          </cell>
          <cell r="K66">
            <v>10.07</v>
          </cell>
          <cell r="L66">
            <v>9.83</v>
          </cell>
          <cell r="M66">
            <v>0.31</v>
          </cell>
          <cell r="N66">
            <v>55.51</v>
          </cell>
          <cell r="O66">
            <v>10.81</v>
          </cell>
          <cell r="P66">
            <v>8.67</v>
          </cell>
          <cell r="R66">
            <v>2.0699999999999998</v>
          </cell>
        </row>
        <row r="67">
          <cell r="C67" t="str">
            <v>UNICEF</v>
          </cell>
          <cell r="E67">
            <v>15.72</v>
          </cell>
          <cell r="F67">
            <v>12.1</v>
          </cell>
          <cell r="G67">
            <v>8.57</v>
          </cell>
          <cell r="H67">
            <v>7.46</v>
          </cell>
          <cell r="I67">
            <v>8.5399999999999991</v>
          </cell>
          <cell r="J67">
            <v>13.3</v>
          </cell>
          <cell r="K67">
            <v>14.2</v>
          </cell>
          <cell r="L67">
            <v>13.95</v>
          </cell>
          <cell r="M67">
            <v>19.329999999999998</v>
          </cell>
          <cell r="N67">
            <v>13.56</v>
          </cell>
          <cell r="O67">
            <v>20.260000000000002</v>
          </cell>
          <cell r="P67">
            <v>21.42</v>
          </cell>
          <cell r="R67">
            <v>36.299999999999997</v>
          </cell>
          <cell r="S67">
            <v>41.47</v>
          </cell>
          <cell r="T67">
            <v>40.86</v>
          </cell>
          <cell r="U67">
            <v>37.53</v>
          </cell>
          <cell r="V67">
            <v>34.22</v>
          </cell>
        </row>
        <row r="70">
          <cell r="C70" t="str">
            <v>UNTA</v>
          </cell>
          <cell r="E70">
            <v>7.13</v>
          </cell>
          <cell r="F70">
            <v>3.2</v>
          </cell>
          <cell r="G70">
            <v>6.01</v>
          </cell>
          <cell r="H70">
            <v>3.5</v>
          </cell>
          <cell r="I70">
            <v>5.61</v>
          </cell>
          <cell r="J70">
            <v>5.0999999999999996</v>
          </cell>
          <cell r="K70">
            <v>5.68</v>
          </cell>
          <cell r="L70">
            <v>6.35</v>
          </cell>
          <cell r="M70">
            <v>5.44</v>
          </cell>
          <cell r="N70">
            <v>4.7699999999999996</v>
          </cell>
          <cell r="O70">
            <v>5.7</v>
          </cell>
          <cell r="P70">
            <v>3.43</v>
          </cell>
          <cell r="R70">
            <v>0.98</v>
          </cell>
        </row>
        <row r="71">
          <cell r="C71" t="str">
            <v>WFP</v>
          </cell>
          <cell r="E71">
            <v>40.130000000000003</v>
          </cell>
          <cell r="F71">
            <v>22.35</v>
          </cell>
          <cell r="G71">
            <v>35.56</v>
          </cell>
          <cell r="H71">
            <v>0.24</v>
          </cell>
          <cell r="I71">
            <v>3.57</v>
          </cell>
          <cell r="J71">
            <v>10.119999999999999</v>
          </cell>
          <cell r="K71">
            <v>10.55</v>
          </cell>
          <cell r="L71">
            <v>2.98</v>
          </cell>
          <cell r="M71">
            <v>1.94</v>
          </cell>
          <cell r="N71">
            <v>-2.7</v>
          </cell>
          <cell r="P71">
            <v>1.74</v>
          </cell>
          <cell r="R71">
            <v>4.54</v>
          </cell>
          <cell r="S71">
            <v>2.73</v>
          </cell>
          <cell r="T71">
            <v>11.77</v>
          </cell>
          <cell r="U71">
            <v>1.29</v>
          </cell>
          <cell r="V71">
            <v>9.24</v>
          </cell>
        </row>
        <row r="72">
          <cell r="C72" t="str">
            <v>WHO</v>
          </cell>
          <cell r="U72">
            <v>2.0099999999999998</v>
          </cell>
          <cell r="V72">
            <v>1.71</v>
          </cell>
        </row>
        <row r="77">
          <cell r="C77" t="str">
            <v>Cyprus</v>
          </cell>
          <cell r="P77">
            <v>0.01</v>
          </cell>
          <cell r="S77">
            <v>0.16</v>
          </cell>
        </row>
        <row r="78">
          <cell r="C78" t="str">
            <v>Estonia</v>
          </cell>
          <cell r="L78">
            <v>0.13</v>
          </cell>
          <cell r="O78">
            <v>0.11</v>
          </cell>
          <cell r="P78">
            <v>0.31</v>
          </cell>
          <cell r="T78">
            <v>0.84</v>
          </cell>
          <cell r="U78">
            <v>1.31</v>
          </cell>
          <cell r="V78">
            <v>3.28</v>
          </cell>
        </row>
        <row r="79">
          <cell r="C79" t="str">
            <v>Hungary</v>
          </cell>
          <cell r="N79">
            <v>1.94</v>
          </cell>
          <cell r="O79">
            <v>0.08</v>
          </cell>
          <cell r="P79">
            <v>0.45</v>
          </cell>
          <cell r="R79">
            <v>3.57</v>
          </cell>
          <cell r="S79">
            <v>8.2100000000000009</v>
          </cell>
          <cell r="T79">
            <v>6.31</v>
          </cell>
          <cell r="U79">
            <v>6.33</v>
          </cell>
          <cell r="V79">
            <v>1.83</v>
          </cell>
        </row>
        <row r="80">
          <cell r="C80" t="str">
            <v>Israel</v>
          </cell>
          <cell r="H80">
            <v>0.13</v>
          </cell>
          <cell r="I80">
            <v>0.01</v>
          </cell>
          <cell r="K80">
            <v>0.13</v>
          </cell>
          <cell r="L80">
            <v>0.01</v>
          </cell>
        </row>
        <row r="81">
          <cell r="C81" t="str">
            <v>Kuwait (KFAED)</v>
          </cell>
          <cell r="L81">
            <v>7.55</v>
          </cell>
          <cell r="N81">
            <v>15.82</v>
          </cell>
          <cell r="O81">
            <v>0.27</v>
          </cell>
          <cell r="P81">
            <v>1.95</v>
          </cell>
          <cell r="T81">
            <v>0</v>
          </cell>
        </row>
        <row r="82">
          <cell r="C82" t="str">
            <v>Latvia</v>
          </cell>
          <cell r="R82">
            <v>0.61</v>
          </cell>
          <cell r="S82">
            <v>0.15</v>
          </cell>
          <cell r="T82">
            <v>0.12</v>
          </cell>
          <cell r="U82">
            <v>0.15</v>
          </cell>
          <cell r="V82">
            <v>0.27</v>
          </cell>
        </row>
        <row r="84">
          <cell r="C84" t="str">
            <v>Lithuania</v>
          </cell>
          <cell r="K84">
            <v>0.09</v>
          </cell>
          <cell r="L84">
            <v>0.12</v>
          </cell>
          <cell r="M84">
            <v>0.03</v>
          </cell>
          <cell r="N84">
            <v>0.09</v>
          </cell>
          <cell r="O84">
            <v>7.0000000000000007E-2</v>
          </cell>
          <cell r="P84">
            <v>5.94</v>
          </cell>
          <cell r="R84">
            <v>10.130000000000001</v>
          </cell>
          <cell r="S84">
            <v>6.19</v>
          </cell>
          <cell r="T84">
            <v>13.5</v>
          </cell>
          <cell r="U84">
            <v>14.04</v>
          </cell>
          <cell r="V84">
            <v>17.309999999999999</v>
          </cell>
        </row>
        <row r="86">
          <cell r="C86" t="str">
            <v>Romania</v>
          </cell>
          <cell r="R86">
            <v>0.19</v>
          </cell>
          <cell r="S86">
            <v>0.15</v>
          </cell>
          <cell r="T86">
            <v>0.03</v>
          </cell>
          <cell r="U86">
            <v>0.37</v>
          </cell>
          <cell r="V86">
            <v>0.28999999999999998</v>
          </cell>
        </row>
        <row r="87">
          <cell r="C87" t="str">
            <v>Russia</v>
          </cell>
          <cell r="U87">
            <v>5.52</v>
          </cell>
          <cell r="V87">
            <v>0.45</v>
          </cell>
        </row>
        <row r="89">
          <cell r="C89" t="str">
            <v>Slovenia</v>
          </cell>
          <cell r="R89">
            <v>0.14000000000000001</v>
          </cell>
          <cell r="S89">
            <v>0.13</v>
          </cell>
          <cell r="T89">
            <v>0.5</v>
          </cell>
          <cell r="U89">
            <v>0.56999999999999995</v>
          </cell>
          <cell r="V89">
            <v>0.44</v>
          </cell>
        </row>
        <row r="90">
          <cell r="C90" t="str">
            <v>Thailand</v>
          </cell>
          <cell r="P90">
            <v>0.06</v>
          </cell>
          <cell r="R90">
            <v>0.18</v>
          </cell>
          <cell r="S90">
            <v>0.09</v>
          </cell>
          <cell r="T90">
            <v>0.14000000000000001</v>
          </cell>
          <cell r="U90">
            <v>0.13</v>
          </cell>
          <cell r="V90">
            <v>0.02</v>
          </cell>
        </row>
        <row r="91">
          <cell r="C91" t="str">
            <v>Turkey</v>
          </cell>
          <cell r="H91">
            <v>0.12</v>
          </cell>
          <cell r="I91">
            <v>0.11</v>
          </cell>
          <cell r="J91">
            <v>0.13</v>
          </cell>
          <cell r="K91">
            <v>1.01</v>
          </cell>
          <cell r="L91">
            <v>0.8</v>
          </cell>
          <cell r="M91">
            <v>1.18</v>
          </cell>
          <cell r="N91">
            <v>12.53</v>
          </cell>
          <cell r="O91">
            <v>35.840000000000003</v>
          </cell>
          <cell r="P91">
            <v>70.62</v>
          </cell>
          <cell r="R91">
            <v>133.77000000000001</v>
          </cell>
          <cell r="S91">
            <v>101.98</v>
          </cell>
          <cell r="T91">
            <v>104.11</v>
          </cell>
          <cell r="U91">
            <v>130.41</v>
          </cell>
          <cell r="V91">
            <v>151.75</v>
          </cell>
        </row>
        <row r="92">
          <cell r="C92" t="str">
            <v>United Arab Emirates</v>
          </cell>
          <cell r="F92">
            <v>0.35</v>
          </cell>
          <cell r="G92">
            <v>1.48</v>
          </cell>
          <cell r="H92">
            <v>14.9</v>
          </cell>
          <cell r="I92">
            <v>0.54</v>
          </cell>
          <cell r="J92">
            <v>0.06</v>
          </cell>
          <cell r="K92">
            <v>9.0299999999999994</v>
          </cell>
          <cell r="L92">
            <v>33.5</v>
          </cell>
          <cell r="M92">
            <v>3.95</v>
          </cell>
          <cell r="N92">
            <v>10.210000000000001</v>
          </cell>
          <cell r="O92">
            <v>23.39</v>
          </cell>
          <cell r="P92">
            <v>6.82</v>
          </cell>
          <cell r="R92">
            <v>13.47</v>
          </cell>
          <cell r="S92">
            <v>49.12</v>
          </cell>
          <cell r="T92">
            <v>22.19</v>
          </cell>
          <cell r="U92">
            <v>37.25</v>
          </cell>
          <cell r="V92">
            <v>96.84</v>
          </cell>
        </row>
        <row r="95">
          <cell r="C95" t="str">
            <v>Bill &amp; Melinda Gates Foundation</v>
          </cell>
          <cell r="S95">
            <v>4.97</v>
          </cell>
          <cell r="T95">
            <v>6.55</v>
          </cell>
          <cell r="U95">
            <v>23.22</v>
          </cell>
          <cell r="V95">
            <v>17.98</v>
          </cell>
        </row>
      </sheetData>
      <sheetData sheetId="1"/>
      <sheetData sheetId="2"/>
      <sheetData sheetId="3"/>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tal-oda"/>
      <sheetName val="hum-aid"/>
      <sheetName val="dev-aid"/>
      <sheetName val="dev-aid-sorted"/>
      <sheetName val="dev-aid-shares"/>
      <sheetName val="dev-aid-pie"/>
    </sheetNames>
    <sheetDataSet>
      <sheetData sheetId="0"/>
      <sheetData sheetId="1"/>
      <sheetData sheetId="2"/>
      <sheetData sheetId="3">
        <row r="15">
          <cell r="L15" t="str">
            <v>2000</v>
          </cell>
          <cell r="M15" t="str">
            <v>2001</v>
          </cell>
          <cell r="N15" t="str">
            <v>2002</v>
          </cell>
          <cell r="O15" t="str">
            <v>2003</v>
          </cell>
          <cell r="P15" t="str">
            <v>2004</v>
          </cell>
          <cell r="Q15" t="str">
            <v>2005</v>
          </cell>
          <cell r="R15" t="str">
            <v>2006</v>
          </cell>
          <cell r="S15" t="str">
            <v>2007</v>
          </cell>
          <cell r="T15" t="str">
            <v>2008</v>
          </cell>
          <cell r="U15" t="str">
            <v>2009</v>
          </cell>
          <cell r="V15" t="str">
            <v>2010</v>
          </cell>
          <cell r="W15" t="str">
            <v>2011</v>
          </cell>
          <cell r="X15" t="str">
            <v>2012</v>
          </cell>
        </row>
        <row r="16">
          <cell r="A16" t="str">
            <v>United States</v>
          </cell>
          <cell r="L16">
            <v>0</v>
          </cell>
          <cell r="M16">
            <v>5.5000000000000068E-4</v>
          </cell>
          <cell r="N16">
            <v>0.18406</v>
          </cell>
          <cell r="O16">
            <v>0.42875000000000002</v>
          </cell>
          <cell r="P16">
            <v>0.82902999999999993</v>
          </cell>
          <cell r="Q16">
            <v>1.4190399999999999</v>
          </cell>
          <cell r="R16">
            <v>1.4295900000000001</v>
          </cell>
          <cell r="S16">
            <v>1.5051400000000001</v>
          </cell>
          <cell r="T16">
            <v>2.0008900000000001</v>
          </cell>
          <cell r="U16">
            <v>2.97133</v>
          </cell>
          <cell r="V16">
            <v>2.8656700000000002</v>
          </cell>
          <cell r="W16">
            <v>2.8681699999999997</v>
          </cell>
          <cell r="X16">
            <v>2.6325400000000001</v>
          </cell>
        </row>
        <row r="17">
          <cell r="A17" t="str">
            <v>Next 9 largest donors</v>
          </cell>
          <cell r="L17">
            <v>2.061E-2</v>
          </cell>
          <cell r="M17">
            <v>4.4470000000000003E-2</v>
          </cell>
          <cell r="N17">
            <v>0.55879000000000012</v>
          </cell>
          <cell r="O17">
            <v>0.87204000000000004</v>
          </cell>
          <cell r="P17">
            <v>1.15707</v>
          </cell>
          <cell r="Q17">
            <v>1.18946</v>
          </cell>
          <cell r="R17">
            <v>1.1968399999999999</v>
          </cell>
          <cell r="S17">
            <v>2.8130199999999999</v>
          </cell>
          <cell r="T17">
            <v>1.3808100000000001</v>
          </cell>
          <cell r="U17">
            <v>2.1471499999999994</v>
          </cell>
          <cell r="V17">
            <v>2.2960599999999993</v>
          </cell>
          <cell r="W17">
            <v>2.3549900000000004</v>
          </cell>
          <cell r="X17">
            <v>2.5673400000000002</v>
          </cell>
        </row>
        <row r="18">
          <cell r="A18" t="str">
            <v>All other donors</v>
          </cell>
          <cell r="L18">
            <v>4.9659999999999982E-2</v>
          </cell>
          <cell r="M18">
            <v>0.11466000000000007</v>
          </cell>
          <cell r="N18">
            <v>0.32972000000000012</v>
          </cell>
          <cell r="O18">
            <v>0.29495999999999967</v>
          </cell>
          <cell r="P18">
            <v>0.35476000000000019</v>
          </cell>
          <cell r="Q18">
            <v>0.37175000000000002</v>
          </cell>
          <cell r="R18">
            <v>0.40717999999999988</v>
          </cell>
          <cell r="S18">
            <v>0.60634000000000032</v>
          </cell>
          <cell r="T18">
            <v>0.77454999999999963</v>
          </cell>
          <cell r="U18">
            <v>0.84731999999999985</v>
          </cell>
          <cell r="V18">
            <v>0.92153000000000063</v>
          </cell>
          <cell r="W18">
            <v>0.86955000000000027</v>
          </cell>
          <cell r="X18">
            <v>1.0251199999999994</v>
          </cell>
        </row>
        <row r="19">
          <cell r="A19" t="str">
            <v>Total, all donors</v>
          </cell>
          <cell r="L19">
            <v>7.0269999999999985E-2</v>
          </cell>
          <cell r="M19">
            <v>0.15968000000000007</v>
          </cell>
          <cell r="N19">
            <v>1.0725700000000002</v>
          </cell>
          <cell r="O19">
            <v>1.5957499999999998</v>
          </cell>
          <cell r="P19">
            <v>2.3408600000000002</v>
          </cell>
          <cell r="Q19">
            <v>2.9802499999999998</v>
          </cell>
          <cell r="R19">
            <v>3.0336099999999999</v>
          </cell>
          <cell r="S19">
            <v>4.9245000000000001</v>
          </cell>
          <cell r="T19">
            <v>4.15625</v>
          </cell>
          <cell r="U19">
            <v>5.9657999999999998</v>
          </cell>
          <cell r="V19">
            <v>6.0832600000000001</v>
          </cell>
          <cell r="W19">
            <v>6.0927100000000003</v>
          </cell>
          <cell r="X19">
            <v>6.2249999999999996</v>
          </cell>
        </row>
      </sheetData>
      <sheetData sheetId="4"/>
      <sheetData sheetId="5"/>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OECD.Stat export"/>
      <sheetName val="Sheet2"/>
    </sheetNames>
    <sheetDataSet>
      <sheetData sheetId="0">
        <row r="10">
          <cell r="I10" t="str">
            <v>2002</v>
          </cell>
          <cell r="J10" t="str">
            <v>2003</v>
          </cell>
          <cell r="K10" t="str">
            <v>2004</v>
          </cell>
          <cell r="L10" t="str">
            <v>2005</v>
          </cell>
          <cell r="M10" t="str">
            <v>2006</v>
          </cell>
          <cell r="N10" t="str">
            <v>2007</v>
          </cell>
          <cell r="O10" t="str">
            <v>2008</v>
          </cell>
          <cell r="P10" t="str">
            <v>2009</v>
          </cell>
          <cell r="Q10" t="str">
            <v>2010</v>
          </cell>
          <cell r="R10" t="str">
            <v>2011</v>
          </cell>
          <cell r="S10" t="str">
            <v>2012</v>
          </cell>
        </row>
        <row r="12">
          <cell r="A12" t="str">
            <v>1000: Total All Sectors</v>
          </cell>
          <cell r="B12">
            <v>0</v>
          </cell>
          <cell r="C12">
            <v>0</v>
          </cell>
          <cell r="D12">
            <v>0</v>
          </cell>
          <cell r="E12">
            <v>0</v>
          </cell>
          <cell r="F12">
            <v>0</v>
          </cell>
          <cell r="I12">
            <v>1380.8684229999999</v>
          </cell>
          <cell r="J12">
            <v>1678.327451000001</v>
          </cell>
          <cell r="K12">
            <v>2186.0976349999992</v>
          </cell>
          <cell r="L12">
            <v>3118.1887579999998</v>
          </cell>
          <cell r="M12">
            <v>3106.7311220000011</v>
          </cell>
          <cell r="N12">
            <v>3851.0430240000001</v>
          </cell>
          <cell r="O12">
            <v>4753.9391060000007</v>
          </cell>
          <cell r="P12">
            <v>5771.110396</v>
          </cell>
          <cell r="Q12">
            <v>6717.6729070000019</v>
          </cell>
          <cell r="R12">
            <v>6487.3014540000013</v>
          </cell>
          <cell r="S12">
            <v>6548.185703000001</v>
          </cell>
        </row>
        <row r="13">
          <cell r="I13">
            <v>442.61876900000021</v>
          </cell>
          <cell r="J13">
            <v>931.23306699999989</v>
          </cell>
          <cell r="K13">
            <v>1566.1584640000001</v>
          </cell>
          <cell r="L13">
            <v>2538.865507</v>
          </cell>
          <cell r="M13">
            <v>2541.0241220000012</v>
          </cell>
          <cell r="N13">
            <v>3147.6071000000002</v>
          </cell>
          <cell r="O13">
            <v>3692.1398020000011</v>
          </cell>
          <cell r="P13">
            <v>4924.7185650000019</v>
          </cell>
          <cell r="Q13">
            <v>5668.674116000002</v>
          </cell>
          <cell r="R13">
            <v>5582.8717350000006</v>
          </cell>
          <cell r="S13">
            <v>5658.4170500000009</v>
          </cell>
        </row>
        <row r="15">
          <cell r="I15">
            <v>25.970452000000002</v>
          </cell>
          <cell r="K15">
            <v>107.25943700000001</v>
          </cell>
          <cell r="L15">
            <v>213.29482200000001</v>
          </cell>
          <cell r="M15">
            <v>102.569993</v>
          </cell>
          <cell r="N15">
            <v>166.37347</v>
          </cell>
          <cell r="O15">
            <v>242.293395</v>
          </cell>
          <cell r="P15">
            <v>294.27363300000007</v>
          </cell>
          <cell r="Q15">
            <v>407.182591</v>
          </cell>
          <cell r="R15">
            <v>371.84702699999991</v>
          </cell>
          <cell r="S15">
            <v>345.75071400000002</v>
          </cell>
        </row>
        <row r="31">
          <cell r="I31">
            <v>26.272824</v>
          </cell>
          <cell r="K31">
            <v>85.249440000000021</v>
          </cell>
          <cell r="L31">
            <v>159.59928099999999</v>
          </cell>
          <cell r="M31">
            <v>165.43511899999999</v>
          </cell>
          <cell r="N31">
            <v>239.81378500000011</v>
          </cell>
          <cell r="O31">
            <v>211.194929</v>
          </cell>
          <cell r="P31">
            <v>244.80946700000001</v>
          </cell>
          <cell r="Q31">
            <v>196.15813800000001</v>
          </cell>
          <cell r="R31">
            <v>263.73274700000002</v>
          </cell>
          <cell r="S31">
            <v>209.47013200000001</v>
          </cell>
        </row>
        <row r="46">
          <cell r="I46">
            <v>5.7054039999999997</v>
          </cell>
          <cell r="J46">
            <v>23.664196</v>
          </cell>
          <cell r="K46">
            <v>18.819047999999999</v>
          </cell>
          <cell r="L46">
            <v>6.5881299999999996</v>
          </cell>
          <cell r="M46">
            <v>27.687919999999998</v>
          </cell>
          <cell r="N46">
            <v>24.706806</v>
          </cell>
          <cell r="O46">
            <v>60.57761</v>
          </cell>
          <cell r="P46">
            <v>121.08303100000001</v>
          </cell>
          <cell r="Q46">
            <v>117.51347199999999</v>
          </cell>
          <cell r="R46">
            <v>126.21061400000001</v>
          </cell>
          <cell r="S46">
            <v>130.07498100000001</v>
          </cell>
        </row>
        <row r="52">
          <cell r="I52">
            <v>12.144556</v>
          </cell>
          <cell r="J52">
            <v>11.298113000000001</v>
          </cell>
          <cell r="K52">
            <v>28.873705999999999</v>
          </cell>
          <cell r="L52">
            <v>75.571324000000004</v>
          </cell>
          <cell r="M52">
            <v>34.521051</v>
          </cell>
          <cell r="N52">
            <v>25.601545000000002</v>
          </cell>
          <cell r="O52">
            <v>51.389958999999998</v>
          </cell>
          <cell r="P52">
            <v>64.741546999999997</v>
          </cell>
          <cell r="Q52">
            <v>60.962020999999993</v>
          </cell>
          <cell r="R52">
            <v>106.182095</v>
          </cell>
          <cell r="S52">
            <v>71.401795000000007</v>
          </cell>
        </row>
        <row r="64">
          <cell r="I64">
            <v>226.051275</v>
          </cell>
          <cell r="J64">
            <v>436.63949300000002</v>
          </cell>
          <cell r="K64">
            <v>506.53515499999997</v>
          </cell>
          <cell r="L64">
            <v>651.59986800000001</v>
          </cell>
          <cell r="M64">
            <v>940.33857500000011</v>
          </cell>
          <cell r="N64">
            <v>1025.63318</v>
          </cell>
          <cell r="O64">
            <v>1389.742837</v>
          </cell>
          <cell r="P64">
            <v>1993.100245000001</v>
          </cell>
          <cell r="Q64">
            <v>2371.8616630000001</v>
          </cell>
          <cell r="R64">
            <v>2475.0712480000011</v>
          </cell>
          <cell r="S64">
            <v>2765.742791000001</v>
          </cell>
        </row>
        <row r="84">
          <cell r="I84">
            <v>30.044725</v>
          </cell>
          <cell r="J84">
            <v>23.342092999999998</v>
          </cell>
          <cell r="K84">
            <v>114.652863</v>
          </cell>
          <cell r="L84">
            <v>359.78558500000003</v>
          </cell>
          <cell r="M84">
            <v>135.30810399999999</v>
          </cell>
          <cell r="N84">
            <v>349.84826700000002</v>
          </cell>
          <cell r="O84">
            <v>267.72070500000001</v>
          </cell>
          <cell r="P84">
            <v>121.65314100000001</v>
          </cell>
          <cell r="Q84">
            <v>307.954295</v>
          </cell>
          <cell r="R84">
            <v>204.80346499999999</v>
          </cell>
          <cell r="S84">
            <v>98.380989999999997</v>
          </cell>
        </row>
        <row r="226">
          <cell r="I226">
            <v>41.807575</v>
          </cell>
          <cell r="J226">
            <v>93.311418000000003</v>
          </cell>
          <cell r="K226">
            <v>145.517672</v>
          </cell>
          <cell r="L226">
            <v>150.155395</v>
          </cell>
          <cell r="M226">
            <v>119.00557499999999</v>
          </cell>
          <cell r="N226">
            <v>252.03370000000001</v>
          </cell>
          <cell r="O226">
            <v>114.353041</v>
          </cell>
          <cell r="P226">
            <v>173.297684</v>
          </cell>
          <cell r="Q226">
            <v>183.97460599999999</v>
          </cell>
          <cell r="R226">
            <v>122.082217</v>
          </cell>
          <cell r="S226">
            <v>93.170362000000011</v>
          </cell>
        </row>
        <row r="234">
          <cell r="I234">
            <v>73.508527000000001</v>
          </cell>
          <cell r="J234">
            <v>0</v>
          </cell>
          <cell r="K234">
            <v>0</v>
          </cell>
          <cell r="L234">
            <v>0</v>
          </cell>
          <cell r="M234">
            <v>0</v>
          </cell>
          <cell r="N234">
            <v>61.610146999999998</v>
          </cell>
          <cell r="O234">
            <v>15.61248</v>
          </cell>
          <cell r="P234">
            <v>3.6943090000000001</v>
          </cell>
          <cell r="Q234">
            <v>188.47928999999999</v>
          </cell>
          <cell r="R234">
            <v>2.238772</v>
          </cell>
          <cell r="S234">
            <v>1.253884</v>
          </cell>
        </row>
        <row r="242">
          <cell r="I242">
            <v>737.58176800000001</v>
          </cell>
          <cell r="J242">
            <v>480.16364600000003</v>
          </cell>
          <cell r="K242">
            <v>320.62763500000011</v>
          </cell>
          <cell r="L242">
            <v>358.17629299999999</v>
          </cell>
          <cell r="M242">
            <v>412.76651299999997</v>
          </cell>
          <cell r="N242">
            <v>335.403525</v>
          </cell>
          <cell r="O242">
            <v>877.93588800000009</v>
          </cell>
          <cell r="P242">
            <v>646.20793100000003</v>
          </cell>
          <cell r="Q242">
            <v>641.79445099999998</v>
          </cell>
          <cell r="R242">
            <v>737.62442999999996</v>
          </cell>
          <cell r="S242">
            <v>498.74861299999998</v>
          </cell>
        </row>
        <row r="251">
          <cell r="I251">
            <v>0.42053099999999999</v>
          </cell>
          <cell r="J251">
            <v>1.9932350000000001</v>
          </cell>
          <cell r="K251">
            <v>1.6792530000000001</v>
          </cell>
          <cell r="L251">
            <v>1.2873779999999999</v>
          </cell>
          <cell r="M251">
            <v>1.032883</v>
          </cell>
          <cell r="N251">
            <v>1.177071</v>
          </cell>
          <cell r="O251">
            <v>2.4946530000000009</v>
          </cell>
          <cell r="P251">
            <v>2.841189</v>
          </cell>
          <cell r="Q251">
            <v>22.929621000000001</v>
          </cell>
          <cell r="R251">
            <v>30.473649000000002</v>
          </cell>
          <cell r="S251">
            <v>27.610645000000002</v>
          </cell>
        </row>
        <row r="253">
          <cell r="I253">
            <v>53.512613999999999</v>
          </cell>
          <cell r="J253">
            <v>21.565498999999999</v>
          </cell>
          <cell r="K253">
            <v>78.576598000000004</v>
          </cell>
          <cell r="L253">
            <v>34.739420000000003</v>
          </cell>
          <cell r="M253">
            <v>10.823487999999999</v>
          </cell>
          <cell r="N253">
            <v>5.7887430000000002</v>
          </cell>
          <cell r="O253">
            <v>2.959457</v>
          </cell>
          <cell r="P253">
            <v>0.71564000000000005</v>
          </cell>
          <cell r="Q253">
            <v>0.82243999999999995</v>
          </cell>
          <cell r="R253">
            <v>4.205635</v>
          </cell>
          <cell r="S253">
            <v>1.9811829999999999</v>
          </cell>
        </row>
        <row r="255">
          <cell r="I255">
            <v>31.418638999999999</v>
          </cell>
          <cell r="J255">
            <v>150.060586</v>
          </cell>
          <cell r="K255">
            <v>73.538012999999992</v>
          </cell>
          <cell r="L255">
            <v>34.964765</v>
          </cell>
          <cell r="M255">
            <v>22.078541000000001</v>
          </cell>
          <cell r="N255">
            <v>47.422738000000003</v>
          </cell>
          <cell r="O255">
            <v>48.443784999999998</v>
          </cell>
          <cell r="P255">
            <v>19.635078</v>
          </cell>
          <cell r="Q255">
            <v>10.998383</v>
          </cell>
          <cell r="R255">
            <v>7.8050159999999993</v>
          </cell>
          <cell r="S255">
            <v>267.00396599999988</v>
          </cell>
        </row>
      </sheetData>
      <sheetData sheetId="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OECD.Stat export"/>
    </sheetNames>
    <sheetDataSet>
      <sheetData sheetId="0">
        <row r="12">
          <cell r="I12">
            <v>567.26911399999995</v>
          </cell>
        </row>
        <row r="13">
          <cell r="I13">
            <v>40.28145099999999</v>
          </cell>
        </row>
        <row r="29">
          <cell r="I29">
            <v>32.043767999999993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6.bin"/><Relationship Id="rId1" Type="http://schemas.openxmlformats.org/officeDocument/2006/relationships/hyperlink" Target="../Microsoft/Windows/Temporary%20Internet%20Files/AppData/Local/Downloads/OECDStat_Metadata/OECDStat_Metadata/ShowMetadata.ashx%3fDataset=TABLE2A&amp;Coords=%5bTIME%5d.%5b2005%5d&amp;ShowOnWeb=true&amp;Lang=en" TargetMode="Externa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8" Type="http://schemas.openxmlformats.org/officeDocument/2006/relationships/hyperlink" Target="http://www.nato.int/isaf/docu/epub/pdf/placemat_archive/isaf_placemat_091001.pdf" TargetMode="External"/><Relationship Id="rId13" Type="http://schemas.openxmlformats.org/officeDocument/2006/relationships/hyperlink" Target="http://www.isaf.nato.int/images/stories/File/Placemats/2013-08-01%20ISAF%20Placemat-final.pdf" TargetMode="External"/><Relationship Id="rId3" Type="http://schemas.openxmlformats.org/officeDocument/2006/relationships/hyperlink" Target="http://www.nato.int/isaf/docu/epub/pdf/placemat_archive/isaf_placemat_080206.pdf" TargetMode="External"/><Relationship Id="rId7" Type="http://schemas.openxmlformats.org/officeDocument/2006/relationships/hyperlink" Target="http://www.nato.int/isaf/docu/epub/pdf/placemat_archive/isaf_placemat_090403.pdf" TargetMode="External"/><Relationship Id="rId12" Type="http://schemas.openxmlformats.org/officeDocument/2006/relationships/hyperlink" Target="http://www.isaf.nato.int/isaf-placemat-archives.html" TargetMode="External"/><Relationship Id="rId2" Type="http://schemas.openxmlformats.org/officeDocument/2006/relationships/hyperlink" Target="http://www.nato.int/isaf/docu/epub/pdf/placemat_archive/isaf_placemat_070531.pdf" TargetMode="External"/><Relationship Id="rId1" Type="http://schemas.openxmlformats.org/officeDocument/2006/relationships/hyperlink" Target="http://www.nato.int/isaf/docu/epub/pdf/placemat_archive/isaf_placemat_070129.pdf" TargetMode="External"/><Relationship Id="rId6" Type="http://schemas.openxmlformats.org/officeDocument/2006/relationships/hyperlink" Target="http://www.nato.int/isaf/docu/epub/pdf/placemat_archive/isaf_placemat_081125.pdf" TargetMode="External"/><Relationship Id="rId11" Type="http://schemas.openxmlformats.org/officeDocument/2006/relationships/hyperlink" Target="http://www.isaf.nato.int/images/stories/File/Placemats/Revised%206%20June%202011%20Placemat%20%28Full%29.pdf" TargetMode="External"/><Relationship Id="rId5" Type="http://schemas.openxmlformats.org/officeDocument/2006/relationships/hyperlink" Target="http://www.nato.int/isaf/docu/epub/pdf/placemat_archive/isaf_placemat_080603.pdf" TargetMode="External"/><Relationship Id="rId15" Type="http://schemas.openxmlformats.org/officeDocument/2006/relationships/drawing" Target="../drawings/drawing15.xml"/><Relationship Id="rId10" Type="http://schemas.openxmlformats.org/officeDocument/2006/relationships/hyperlink" Target="http://www.isaf.nato.int/images/stories/File/Placemats/15%20NOV.Placemat%20page1-3.pdf" TargetMode="External"/><Relationship Id="rId4" Type="http://schemas.openxmlformats.org/officeDocument/2006/relationships/hyperlink" Target="http://www.nato.int/isaf/docu/epub/pdf/placemat_archive/isaf_placemat_080404.pdf" TargetMode="External"/><Relationship Id="rId9" Type="http://schemas.openxmlformats.org/officeDocument/2006/relationships/hyperlink" Target="http://www.isaf.nato.int/images/stories/File/Placemats/100607Placemat.pdf" TargetMode="External"/><Relationship Id="rId14" Type="http://schemas.openxmlformats.org/officeDocument/2006/relationships/hyperlink" Target="http://www.nato.int/isaf/placemats_archive/2012-12-03-ISAF-Placemat.pdf" TargetMode="Externa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9.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icrosoft/Windows/rebeccah/AppData/Local/Downloads/OECDStat_Metadata/OECDStat_Metadata/ShowMetadata.ashx%3fDataset=TABLE2A&amp;Coords=%5bTIME%5d.%5b2005%5d&amp;ShowOnWeb=true&amp;Lang=en" TargetMode="Externa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dimension ref="A1:B16"/>
  <sheetViews>
    <sheetView workbookViewId="0">
      <selection activeCell="H3" sqref="H3"/>
    </sheetView>
  </sheetViews>
  <sheetFormatPr defaultRowHeight="15"/>
  <cols>
    <col min="1" max="1" width="50" customWidth="1"/>
  </cols>
  <sheetData>
    <row r="1" spans="1:2">
      <c r="A1" s="43" t="s">
        <v>414</v>
      </c>
    </row>
    <row r="2" spans="1:2">
      <c r="A2" s="89" t="s">
        <v>401</v>
      </c>
    </row>
    <row r="3" spans="1:2">
      <c r="A3" s="43"/>
    </row>
    <row r="4" spans="1:2">
      <c r="A4" s="138" t="s">
        <v>415</v>
      </c>
      <c r="B4" s="17">
        <v>6.7237799999999996</v>
      </c>
    </row>
    <row r="5" spans="1:2">
      <c r="A5" s="138" t="s">
        <v>416</v>
      </c>
      <c r="B5" s="91">
        <v>0.4921426789316326</v>
      </c>
    </row>
    <row r="6" spans="1:2">
      <c r="A6" s="138" t="s">
        <v>417</v>
      </c>
      <c r="B6" s="17">
        <v>2.0503</v>
      </c>
    </row>
    <row r="7" spans="1:2">
      <c r="A7" s="138" t="s">
        <v>418</v>
      </c>
      <c r="B7" s="91">
        <v>9.4013758999999988E-2</v>
      </c>
    </row>
    <row r="8" spans="1:2">
      <c r="A8" s="138" t="s">
        <v>419</v>
      </c>
      <c r="B8" s="91">
        <v>0.38514812791856201</v>
      </c>
    </row>
    <row r="9" spans="1:2">
      <c r="A9" s="138" t="s">
        <v>402</v>
      </c>
      <c r="B9" s="91">
        <v>0.32300000000000001</v>
      </c>
    </row>
    <row r="10" spans="1:2">
      <c r="A10" s="138" t="s">
        <v>422</v>
      </c>
      <c r="B10" s="1">
        <v>10</v>
      </c>
    </row>
    <row r="11" spans="1:2">
      <c r="A11" s="138" t="s">
        <v>423</v>
      </c>
      <c r="B11" s="1">
        <v>120.91399999999999</v>
      </c>
    </row>
    <row r="15" spans="1:2">
      <c r="A15" s="45"/>
    </row>
    <row r="16" spans="1:2">
      <c r="A16" s="45"/>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dimension ref="A1:F5"/>
  <sheetViews>
    <sheetView workbookViewId="0">
      <selection activeCell="A19" sqref="A19"/>
    </sheetView>
  </sheetViews>
  <sheetFormatPr defaultRowHeight="15"/>
  <cols>
    <col min="1" max="1" width="73" customWidth="1"/>
  </cols>
  <sheetData>
    <row r="1" spans="1:6">
      <c r="A1" s="43" t="s">
        <v>420</v>
      </c>
    </row>
    <row r="2" spans="1:6">
      <c r="A2" s="43" t="s">
        <v>326</v>
      </c>
    </row>
    <row r="4" spans="1:6">
      <c r="B4" s="33">
        <v>2008</v>
      </c>
      <c r="C4" s="33">
        <v>2009</v>
      </c>
      <c r="D4" s="33">
        <v>2010</v>
      </c>
      <c r="E4" s="33">
        <v>2011</v>
      </c>
      <c r="F4" s="33">
        <v>2012</v>
      </c>
    </row>
    <row r="5" spans="1:6">
      <c r="A5" t="s">
        <v>358</v>
      </c>
      <c r="B5" s="9">
        <v>124.75659676871032</v>
      </c>
      <c r="C5" s="9">
        <v>89.423753138727974</v>
      </c>
      <c r="D5" s="9">
        <v>24.401925842069119</v>
      </c>
      <c r="E5" s="9">
        <v>0.60012634238786999</v>
      </c>
      <c r="F5" s="9">
        <v>8.2984405468779219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L8"/>
  <sheetViews>
    <sheetView workbookViewId="0">
      <selection activeCell="M8" sqref="M8"/>
    </sheetView>
  </sheetViews>
  <sheetFormatPr defaultRowHeight="15"/>
  <cols>
    <col min="1" max="8" width="9.140625" style="38"/>
    <col min="9" max="9" width="10.140625" style="38" bestFit="1" customWidth="1"/>
    <col min="10" max="10" width="12.140625" style="38" bestFit="1" customWidth="1"/>
    <col min="11" max="11" width="10.140625" style="38" bestFit="1" customWidth="1"/>
    <col min="12" max="12" width="12.140625" style="38" bestFit="1" customWidth="1"/>
    <col min="13" max="264" width="9.140625" style="38"/>
    <col min="265" max="266" width="10.140625" style="38" bestFit="1" customWidth="1"/>
    <col min="267" max="520" width="9.140625" style="38"/>
    <col min="521" max="522" width="10.140625" style="38" bestFit="1" customWidth="1"/>
    <col min="523" max="776" width="9.140625" style="38"/>
    <col min="777" max="778" width="10.140625" style="38" bestFit="1" customWidth="1"/>
    <col min="779" max="1032" width="9.140625" style="38"/>
    <col min="1033" max="1034" width="10.140625" style="38" bestFit="1" customWidth="1"/>
    <col min="1035" max="1288" width="9.140625" style="38"/>
    <col min="1289" max="1290" width="10.140625" style="38" bestFit="1" customWidth="1"/>
    <col min="1291" max="1544" width="9.140625" style="38"/>
    <col min="1545" max="1546" width="10.140625" style="38" bestFit="1" customWidth="1"/>
    <col min="1547" max="1800" width="9.140625" style="38"/>
    <col min="1801" max="1802" width="10.140625" style="38" bestFit="1" customWidth="1"/>
    <col min="1803" max="2056" width="9.140625" style="38"/>
    <col min="2057" max="2058" width="10.140625" style="38" bestFit="1" customWidth="1"/>
    <col min="2059" max="2312" width="9.140625" style="38"/>
    <col min="2313" max="2314" width="10.140625" style="38" bestFit="1" customWidth="1"/>
    <col min="2315" max="2568" width="9.140625" style="38"/>
    <col min="2569" max="2570" width="10.140625" style="38" bestFit="1" customWidth="1"/>
    <col min="2571" max="2824" width="9.140625" style="38"/>
    <col min="2825" max="2826" width="10.140625" style="38" bestFit="1" customWidth="1"/>
    <col min="2827" max="3080" width="9.140625" style="38"/>
    <col min="3081" max="3082" width="10.140625" style="38" bestFit="1" customWidth="1"/>
    <col min="3083" max="3336" width="9.140625" style="38"/>
    <col min="3337" max="3338" width="10.140625" style="38" bestFit="1" customWidth="1"/>
    <col min="3339" max="3592" width="9.140625" style="38"/>
    <col min="3593" max="3594" width="10.140625" style="38" bestFit="1" customWidth="1"/>
    <col min="3595" max="3848" width="9.140625" style="38"/>
    <col min="3849" max="3850" width="10.140625" style="38" bestFit="1" customWidth="1"/>
    <col min="3851" max="4104" width="9.140625" style="38"/>
    <col min="4105" max="4106" width="10.140625" style="38" bestFit="1" customWidth="1"/>
    <col min="4107" max="4360" width="9.140625" style="38"/>
    <col min="4361" max="4362" width="10.140625" style="38" bestFit="1" customWidth="1"/>
    <col min="4363" max="4616" width="9.140625" style="38"/>
    <col min="4617" max="4618" width="10.140625" style="38" bestFit="1" customWidth="1"/>
    <col min="4619" max="4872" width="9.140625" style="38"/>
    <col min="4873" max="4874" width="10.140625" style="38" bestFit="1" customWidth="1"/>
    <col min="4875" max="5128" width="9.140625" style="38"/>
    <col min="5129" max="5130" width="10.140625" style="38" bestFit="1" customWidth="1"/>
    <col min="5131" max="5384" width="9.140625" style="38"/>
    <col min="5385" max="5386" width="10.140625" style="38" bestFit="1" customWidth="1"/>
    <col min="5387" max="5640" width="9.140625" style="38"/>
    <col min="5641" max="5642" width="10.140625" style="38" bestFit="1" customWidth="1"/>
    <col min="5643" max="5896" width="9.140625" style="38"/>
    <col min="5897" max="5898" width="10.140625" style="38" bestFit="1" customWidth="1"/>
    <col min="5899" max="6152" width="9.140625" style="38"/>
    <col min="6153" max="6154" width="10.140625" style="38" bestFit="1" customWidth="1"/>
    <col min="6155" max="6408" width="9.140625" style="38"/>
    <col min="6409" max="6410" width="10.140625" style="38" bestFit="1" customWidth="1"/>
    <col min="6411" max="6664" width="9.140625" style="38"/>
    <col min="6665" max="6666" width="10.140625" style="38" bestFit="1" customWidth="1"/>
    <col min="6667" max="6920" width="9.140625" style="38"/>
    <col min="6921" max="6922" width="10.140625" style="38" bestFit="1" customWidth="1"/>
    <col min="6923" max="7176" width="9.140625" style="38"/>
    <col min="7177" max="7178" width="10.140625" style="38" bestFit="1" customWidth="1"/>
    <col min="7179" max="7432" width="9.140625" style="38"/>
    <col min="7433" max="7434" width="10.140625" style="38" bestFit="1" customWidth="1"/>
    <col min="7435" max="7688" width="9.140625" style="38"/>
    <col min="7689" max="7690" width="10.140625" style="38" bestFit="1" customWidth="1"/>
    <col min="7691" max="7944" width="9.140625" style="38"/>
    <col min="7945" max="7946" width="10.140625" style="38" bestFit="1" customWidth="1"/>
    <col min="7947" max="8200" width="9.140625" style="38"/>
    <col min="8201" max="8202" width="10.140625" style="38" bestFit="1" customWidth="1"/>
    <col min="8203" max="8456" width="9.140625" style="38"/>
    <col min="8457" max="8458" width="10.140625" style="38" bestFit="1" customWidth="1"/>
    <col min="8459" max="8712" width="9.140625" style="38"/>
    <col min="8713" max="8714" width="10.140625" style="38" bestFit="1" customWidth="1"/>
    <col min="8715" max="8968" width="9.140625" style="38"/>
    <col min="8969" max="8970" width="10.140625" style="38" bestFit="1" customWidth="1"/>
    <col min="8971" max="9224" width="9.140625" style="38"/>
    <col min="9225" max="9226" width="10.140625" style="38" bestFit="1" customWidth="1"/>
    <col min="9227" max="9480" width="9.140625" style="38"/>
    <col min="9481" max="9482" width="10.140625" style="38" bestFit="1" customWidth="1"/>
    <col min="9483" max="9736" width="9.140625" style="38"/>
    <col min="9737" max="9738" width="10.140625" style="38" bestFit="1" customWidth="1"/>
    <col min="9739" max="9992" width="9.140625" style="38"/>
    <col min="9993" max="9994" width="10.140625" style="38" bestFit="1" customWidth="1"/>
    <col min="9995" max="10248" width="9.140625" style="38"/>
    <col min="10249" max="10250" width="10.140625" style="38" bestFit="1" customWidth="1"/>
    <col min="10251" max="10504" width="9.140625" style="38"/>
    <col min="10505" max="10506" width="10.140625" style="38" bestFit="1" customWidth="1"/>
    <col min="10507" max="10760" width="9.140625" style="38"/>
    <col min="10761" max="10762" width="10.140625" style="38" bestFit="1" customWidth="1"/>
    <col min="10763" max="11016" width="9.140625" style="38"/>
    <col min="11017" max="11018" width="10.140625" style="38" bestFit="1" customWidth="1"/>
    <col min="11019" max="11272" width="9.140625" style="38"/>
    <col min="11273" max="11274" width="10.140625" style="38" bestFit="1" customWidth="1"/>
    <col min="11275" max="11528" width="9.140625" style="38"/>
    <col min="11529" max="11530" width="10.140625" style="38" bestFit="1" customWidth="1"/>
    <col min="11531" max="11784" width="9.140625" style="38"/>
    <col min="11785" max="11786" width="10.140625" style="38" bestFit="1" customWidth="1"/>
    <col min="11787" max="12040" width="9.140625" style="38"/>
    <col min="12041" max="12042" width="10.140625" style="38" bestFit="1" customWidth="1"/>
    <col min="12043" max="12296" width="9.140625" style="38"/>
    <col min="12297" max="12298" width="10.140625" style="38" bestFit="1" customWidth="1"/>
    <col min="12299" max="12552" width="9.140625" style="38"/>
    <col min="12553" max="12554" width="10.140625" style="38" bestFit="1" customWidth="1"/>
    <col min="12555" max="12808" width="9.140625" style="38"/>
    <col min="12809" max="12810" width="10.140625" style="38" bestFit="1" customWidth="1"/>
    <col min="12811" max="13064" width="9.140625" style="38"/>
    <col min="13065" max="13066" width="10.140625" style="38" bestFit="1" customWidth="1"/>
    <col min="13067" max="13320" width="9.140625" style="38"/>
    <col min="13321" max="13322" width="10.140625" style="38" bestFit="1" customWidth="1"/>
    <col min="13323" max="13576" width="9.140625" style="38"/>
    <col min="13577" max="13578" width="10.140625" style="38" bestFit="1" customWidth="1"/>
    <col min="13579" max="13832" width="9.140625" style="38"/>
    <col min="13833" max="13834" width="10.140625" style="38" bestFit="1" customWidth="1"/>
    <col min="13835" max="14088" width="9.140625" style="38"/>
    <col min="14089" max="14090" width="10.140625" style="38" bestFit="1" customWidth="1"/>
    <col min="14091" max="14344" width="9.140625" style="38"/>
    <col min="14345" max="14346" width="10.140625" style="38" bestFit="1" customWidth="1"/>
    <col min="14347" max="14600" width="9.140625" style="38"/>
    <col min="14601" max="14602" width="10.140625" style="38" bestFit="1" customWidth="1"/>
    <col min="14603" max="14856" width="9.140625" style="38"/>
    <col min="14857" max="14858" width="10.140625" style="38" bestFit="1" customWidth="1"/>
    <col min="14859" max="15112" width="9.140625" style="38"/>
    <col min="15113" max="15114" width="10.140625" style="38" bestFit="1" customWidth="1"/>
    <col min="15115" max="15368" width="9.140625" style="38"/>
    <col min="15369" max="15370" width="10.140625" style="38" bestFit="1" customWidth="1"/>
    <col min="15371" max="15624" width="9.140625" style="38"/>
    <col min="15625" max="15626" width="10.140625" style="38" bestFit="1" customWidth="1"/>
    <col min="15627" max="15880" width="9.140625" style="38"/>
    <col min="15881" max="15882" width="10.140625" style="38" bestFit="1" customWidth="1"/>
    <col min="15883" max="16136" width="9.140625" style="38"/>
    <col min="16137" max="16138" width="10.140625" style="38" bestFit="1" customWidth="1"/>
    <col min="16139" max="16384" width="9.140625" style="38"/>
  </cols>
  <sheetData>
    <row r="1" spans="1:12">
      <c r="A1" s="43" t="s">
        <v>429</v>
      </c>
    </row>
    <row r="2" spans="1:12">
      <c r="A2" s="43" t="s">
        <v>363</v>
      </c>
    </row>
    <row r="3" spans="1:12">
      <c r="A3" s="45"/>
    </row>
    <row r="4" spans="1:12" s="44" customFormat="1">
      <c r="A4" s="45"/>
      <c r="B4" s="44">
        <v>2006</v>
      </c>
      <c r="C4" s="44">
        <v>2007</v>
      </c>
      <c r="D4" s="44">
        <v>2008</v>
      </c>
      <c r="E4" s="44">
        <v>2009</v>
      </c>
      <c r="F4" s="44">
        <v>2010</v>
      </c>
      <c r="G4" s="44">
        <v>2011</v>
      </c>
      <c r="H4" s="44">
        <v>2012</v>
      </c>
      <c r="I4" s="44">
        <v>2013</v>
      </c>
      <c r="J4" s="44">
        <v>2014</v>
      </c>
    </row>
    <row r="5" spans="1:12">
      <c r="A5" s="38" t="s">
        <v>308</v>
      </c>
      <c r="E5" s="39">
        <f>('[4]2010'!B18)/1000000</f>
        <v>3.45025</v>
      </c>
      <c r="F5" s="39">
        <f>(SUM('[4]2010'!B19:B23))/1000000</f>
        <v>2.8292609999999998</v>
      </c>
      <c r="G5" s="39">
        <f>(SUM('[4]2011'!B19:B22))/1000000</f>
        <v>4.8008800000000003</v>
      </c>
      <c r="H5" s="39">
        <f>(SUM('[4]2012'!B19:B22))/1000000</f>
        <v>5.7502969999999998</v>
      </c>
      <c r="I5" s="39">
        <f>(SUM('[4]2013'!B19:B22))/1000000</f>
        <v>11.116092999999999</v>
      </c>
      <c r="J5" s="39">
        <f>-K5</f>
        <v>0</v>
      </c>
    </row>
    <row r="6" spans="1:12" ht="15.75" thickBot="1">
      <c r="A6" s="38" t="s">
        <v>309</v>
      </c>
      <c r="E6" s="39">
        <v>0</v>
      </c>
      <c r="F6" s="39">
        <v>0</v>
      </c>
      <c r="G6" s="39">
        <v>0</v>
      </c>
      <c r="H6" s="39">
        <v>0</v>
      </c>
      <c r="I6" s="39">
        <v>0</v>
      </c>
      <c r="J6" s="39">
        <f>25.4</f>
        <v>25.4</v>
      </c>
      <c r="K6" s="82"/>
    </row>
    <row r="7" spans="1:12" ht="16.5" thickTop="1" thickBot="1">
      <c r="A7" s="38" t="s">
        <v>310</v>
      </c>
      <c r="B7" s="39">
        <v>32.304627000000004</v>
      </c>
      <c r="C7" s="39">
        <v>5.4344070000000002</v>
      </c>
      <c r="D7" s="39">
        <v>18.220644</v>
      </c>
      <c r="E7" s="39">
        <v>4.1655670000000002</v>
      </c>
      <c r="F7" s="39">
        <v>11.019952</v>
      </c>
      <c r="G7" s="39">
        <v>0</v>
      </c>
      <c r="H7" s="39">
        <v>9.9953959999999995</v>
      </c>
      <c r="I7" s="39">
        <v>16.574041999999999</v>
      </c>
      <c r="J7" s="81">
        <f>3991021/1000000</f>
        <v>3.9910209999999999</v>
      </c>
      <c r="K7" s="74"/>
      <c r="L7" s="73"/>
    </row>
    <row r="8" spans="1:12" ht="15.75" thickTop="1"/>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dimension ref="A1:W20"/>
  <sheetViews>
    <sheetView workbookViewId="0">
      <selection activeCell="B7" sqref="B7"/>
    </sheetView>
  </sheetViews>
  <sheetFormatPr defaultRowHeight="15"/>
  <cols>
    <col min="1" max="1" width="48.85546875" customWidth="1"/>
    <col min="2" max="2" width="17.85546875" customWidth="1"/>
    <col min="3" max="15" width="12" bestFit="1" customWidth="1"/>
    <col min="20" max="20" width="50.28515625" customWidth="1"/>
    <col min="22" max="22" width="48.42578125" customWidth="1"/>
  </cols>
  <sheetData>
    <row r="1" spans="1:23">
      <c r="A1" s="43" t="s">
        <v>430</v>
      </c>
    </row>
    <row r="2" spans="1:23">
      <c r="A2" s="43" t="s">
        <v>349</v>
      </c>
    </row>
    <row r="4" spans="1:23" s="24" customFormat="1">
      <c r="N4" s="24">
        <v>2012</v>
      </c>
      <c r="O4" s="24" t="s">
        <v>290</v>
      </c>
      <c r="U4" s="24" t="s">
        <v>297</v>
      </c>
      <c r="W4" s="24" t="s">
        <v>296</v>
      </c>
    </row>
    <row r="5" spans="1:23">
      <c r="A5" s="55"/>
      <c r="B5" s="55" t="s">
        <v>337</v>
      </c>
      <c r="C5" s="55" t="s">
        <v>338</v>
      </c>
      <c r="D5" s="9"/>
      <c r="E5" s="9"/>
      <c r="F5" s="9"/>
      <c r="G5" s="9"/>
      <c r="H5" s="9"/>
      <c r="I5" s="9"/>
      <c r="J5" s="9"/>
      <c r="K5" s="9"/>
      <c r="L5" s="9"/>
      <c r="M5" s="9"/>
      <c r="N5" s="9">
        <v>8.5283769287680666</v>
      </c>
      <c r="O5" s="9">
        <v>46.55917889743732</v>
      </c>
      <c r="T5" s="5" t="s">
        <v>295</v>
      </c>
      <c r="U5" s="34">
        <f>SUM(C5:H5)</f>
        <v>0</v>
      </c>
      <c r="V5" s="5" t="s">
        <v>295</v>
      </c>
      <c r="W5" s="34">
        <f>SUM(I5:N5)</f>
        <v>8.5283769287680666</v>
      </c>
    </row>
    <row r="6" spans="1:23">
      <c r="A6" s="56" t="s">
        <v>339</v>
      </c>
      <c r="B6" s="57">
        <v>338.18405899999999</v>
      </c>
      <c r="C6" s="57">
        <v>1277.9293170000003</v>
      </c>
      <c r="D6" s="9"/>
      <c r="E6" s="9"/>
      <c r="F6" s="9"/>
      <c r="G6" s="9"/>
      <c r="H6" s="9"/>
      <c r="I6" s="9"/>
      <c r="J6" s="9"/>
      <c r="K6" s="9"/>
      <c r="L6" s="9"/>
      <c r="M6" s="9"/>
      <c r="N6" s="9">
        <v>120.90426376447125</v>
      </c>
      <c r="O6" s="9">
        <v>1412.0466140184071</v>
      </c>
      <c r="T6" s="5" t="s">
        <v>294</v>
      </c>
      <c r="U6" s="34">
        <f>SUM(C6:H6)</f>
        <v>1277.9293170000003</v>
      </c>
      <c r="V6" s="5" t="s">
        <v>294</v>
      </c>
      <c r="W6" s="34">
        <f>SUM(I6:N6)</f>
        <v>120.90426376447125</v>
      </c>
    </row>
    <row r="7" spans="1:23">
      <c r="A7" s="56" t="s">
        <v>340</v>
      </c>
      <c r="B7" s="57">
        <v>28.823015999999999</v>
      </c>
      <c r="C7" s="57">
        <v>520.862255</v>
      </c>
      <c r="D7" s="9"/>
      <c r="E7" s="9"/>
      <c r="F7" s="9"/>
      <c r="G7" s="9"/>
      <c r="H7" s="9"/>
      <c r="I7" s="9"/>
      <c r="J7" s="9"/>
      <c r="K7" s="9"/>
      <c r="L7" s="9"/>
      <c r="M7" s="9"/>
      <c r="N7" s="9">
        <v>185.07994883750928</v>
      </c>
      <c r="O7" s="9">
        <v>2613.7310979816689</v>
      </c>
      <c r="T7" s="5" t="s">
        <v>293</v>
      </c>
      <c r="U7" s="34">
        <f>SUM(C7:H7)</f>
        <v>520.862255</v>
      </c>
      <c r="V7" s="5" t="s">
        <v>293</v>
      </c>
      <c r="W7" s="34">
        <f>SUM(I7:N7)</f>
        <v>185.07994883750928</v>
      </c>
    </row>
    <row r="8" spans="1:23">
      <c r="A8" s="56" t="s">
        <v>341</v>
      </c>
      <c r="B8" s="57">
        <v>115.773331</v>
      </c>
      <c r="C8" s="57">
        <v>274.13989900000001</v>
      </c>
      <c r="D8" s="9"/>
      <c r="E8" s="9"/>
      <c r="F8" s="9"/>
      <c r="G8" s="9"/>
      <c r="H8" s="9"/>
      <c r="I8" s="9"/>
      <c r="J8" s="9"/>
      <c r="K8" s="9"/>
      <c r="L8" s="9"/>
      <c r="M8" s="9"/>
      <c r="N8" s="9">
        <v>103.84578626354393</v>
      </c>
      <c r="O8" s="9">
        <v>1964.4030159714964</v>
      </c>
      <c r="T8" s="5" t="s">
        <v>292</v>
      </c>
      <c r="U8" s="34">
        <f>SUM(C8:H8)</f>
        <v>274.13989900000001</v>
      </c>
      <c r="V8" s="5" t="s">
        <v>292</v>
      </c>
      <c r="W8" s="34">
        <f>SUM(I8:N8)</f>
        <v>103.84578626354393</v>
      </c>
    </row>
    <row r="9" spans="1:23">
      <c r="A9" s="56" t="s">
        <v>342</v>
      </c>
      <c r="B9" s="57">
        <v>301.46504899999996</v>
      </c>
      <c r="C9" s="57">
        <v>264.31142</v>
      </c>
      <c r="D9" s="9"/>
      <c r="E9" s="9"/>
      <c r="F9" s="9"/>
      <c r="G9" s="9"/>
      <c r="H9" s="9"/>
      <c r="I9" s="9"/>
      <c r="J9" s="9"/>
      <c r="K9" s="9"/>
      <c r="L9" s="9"/>
      <c r="M9" s="9"/>
      <c r="N9" s="9">
        <v>91.78721117876438</v>
      </c>
      <c r="O9" s="9">
        <v>337.75136508749949</v>
      </c>
      <c r="T9" s="5" t="s">
        <v>291</v>
      </c>
      <c r="U9" s="34">
        <f>SUM(C9:H9)</f>
        <v>264.31142</v>
      </c>
      <c r="V9" s="5" t="s">
        <v>291</v>
      </c>
      <c r="W9" s="34">
        <f>SUM(I9:N9)</f>
        <v>91.78721117876438</v>
      </c>
    </row>
    <row r="10" spans="1:23">
      <c r="A10" s="56" t="s">
        <v>319</v>
      </c>
      <c r="B10" s="57">
        <v>54.215730000000008</v>
      </c>
      <c r="C10" s="57">
        <v>219.079093</v>
      </c>
      <c r="D10" s="9"/>
      <c r="E10" s="9"/>
      <c r="F10" s="9"/>
      <c r="G10" s="9"/>
      <c r="H10" s="9"/>
      <c r="I10" s="9"/>
      <c r="J10" s="9"/>
      <c r="K10" s="9"/>
      <c r="L10" s="9"/>
      <c r="M10" s="9"/>
      <c r="N10" s="9">
        <v>510.14558697305688</v>
      </c>
      <c r="O10" s="9">
        <v>6374.49127195651</v>
      </c>
    </row>
    <row r="11" spans="1:23">
      <c r="A11" s="56" t="s">
        <v>343</v>
      </c>
      <c r="B11" s="57">
        <v>47.851983000000004</v>
      </c>
      <c r="C11" s="57">
        <v>203.66506399999994</v>
      </c>
    </row>
    <row r="12" spans="1:23">
      <c r="A12" s="56" t="s">
        <v>344</v>
      </c>
      <c r="B12" s="57">
        <v>18.212576000000002</v>
      </c>
      <c r="C12" s="57">
        <v>124.54289999999999</v>
      </c>
    </row>
    <row r="13" spans="1:23">
      <c r="A13" s="56" t="s">
        <v>345</v>
      </c>
      <c r="B13" s="57">
        <v>44.708065999999995</v>
      </c>
      <c r="C13" s="57">
        <v>108.27996399999999</v>
      </c>
    </row>
    <row r="14" spans="1:23">
      <c r="A14" s="56" t="s">
        <v>346</v>
      </c>
      <c r="B14" s="57">
        <v>84.090710000000001</v>
      </c>
      <c r="C14" s="57">
        <v>100.32366400000001</v>
      </c>
    </row>
    <row r="15" spans="1:23">
      <c r="A15" s="56" t="s">
        <v>359</v>
      </c>
      <c r="B15" s="57">
        <v>25.823979999999999</v>
      </c>
      <c r="C15" s="57">
        <v>62.217565</v>
      </c>
    </row>
    <row r="16" spans="1:23">
      <c r="A16" s="56" t="s">
        <v>347</v>
      </c>
      <c r="B16" s="57">
        <v>92.854453000000007</v>
      </c>
      <c r="C16" s="57">
        <v>57.183200999999997</v>
      </c>
    </row>
    <row r="17" spans="1:3">
      <c r="A17" s="56" t="s">
        <v>318</v>
      </c>
      <c r="B17" s="57">
        <v>17.494064000000002</v>
      </c>
      <c r="C17" s="57">
        <v>50.224578000000008</v>
      </c>
    </row>
    <row r="18" spans="1:3">
      <c r="A18" s="56" t="s">
        <v>348</v>
      </c>
      <c r="B18" s="57">
        <v>5.1229440000000004</v>
      </c>
      <c r="C18" s="57">
        <v>3.2392270000000001</v>
      </c>
    </row>
    <row r="19" spans="1:3">
      <c r="A19" s="55"/>
      <c r="B19" s="55"/>
      <c r="C19" s="55"/>
    </row>
    <row r="20" spans="1:3">
      <c r="A20" s="56" t="s">
        <v>77</v>
      </c>
      <c r="B20" s="57">
        <v>1174.6199609999999</v>
      </c>
      <c r="C20" s="57">
        <v>3265.9981469999993</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dimension ref="A1:V142"/>
  <sheetViews>
    <sheetView zoomScale="90" zoomScaleNormal="90" workbookViewId="0">
      <selection activeCell="P143" sqref="P143"/>
    </sheetView>
  </sheetViews>
  <sheetFormatPr defaultRowHeight="12.75"/>
  <cols>
    <col min="1" max="1" width="17.5703125" style="28" customWidth="1"/>
    <col min="2" max="2" width="18.5703125" style="28" customWidth="1"/>
    <col min="3" max="16384" width="9.140625" style="28"/>
  </cols>
  <sheetData>
    <row r="1" spans="1:22">
      <c r="A1" s="43" t="s">
        <v>431</v>
      </c>
    </row>
    <row r="2" spans="1:22">
      <c r="A2" s="43" t="s">
        <v>421</v>
      </c>
    </row>
    <row r="4" spans="1:22" s="101" customFormat="1" ht="45">
      <c r="A4" s="102" t="s">
        <v>288</v>
      </c>
      <c r="B4" s="103" t="s">
        <v>257</v>
      </c>
      <c r="C4" s="103" t="s">
        <v>258</v>
      </c>
      <c r="D4" s="103" t="s">
        <v>259</v>
      </c>
      <c r="E4" s="103" t="s">
        <v>260</v>
      </c>
      <c r="F4" s="103" t="s">
        <v>261</v>
      </c>
      <c r="G4" s="104" t="s">
        <v>262</v>
      </c>
      <c r="H4" s="103" t="s">
        <v>263</v>
      </c>
      <c r="I4" s="103" t="s">
        <v>264</v>
      </c>
      <c r="J4" s="103" t="s">
        <v>265</v>
      </c>
      <c r="K4" s="103" t="s">
        <v>266</v>
      </c>
      <c r="L4" s="103" t="s">
        <v>267</v>
      </c>
      <c r="M4" s="103" t="s">
        <v>268</v>
      </c>
      <c r="N4" s="103" t="s">
        <v>269</v>
      </c>
      <c r="O4" s="105" t="s">
        <v>351</v>
      </c>
    </row>
    <row r="5" spans="1:22" s="62" customFormat="1" ht="12.75" customHeight="1">
      <c r="A5" s="106" t="s">
        <v>244</v>
      </c>
      <c r="B5" s="63">
        <v>0</v>
      </c>
      <c r="C5" s="63">
        <v>5.5000000000000068E-4</v>
      </c>
      <c r="D5" s="63">
        <v>0.18406</v>
      </c>
      <c r="E5" s="63">
        <v>0.42875000000000002</v>
      </c>
      <c r="F5" s="63">
        <v>0.82902999999999993</v>
      </c>
      <c r="G5" s="63">
        <v>1.4190399999999999</v>
      </c>
      <c r="H5" s="63">
        <v>1.4295900000000001</v>
      </c>
      <c r="I5" s="63">
        <v>1.5051400000000001</v>
      </c>
      <c r="J5" s="63">
        <v>2.0008900000000001</v>
      </c>
      <c r="K5" s="63">
        <v>2.97133</v>
      </c>
      <c r="L5" s="63">
        <v>2.8656700000000002</v>
      </c>
      <c r="M5" s="63">
        <v>2.8681699999999997</v>
      </c>
      <c r="N5" s="63">
        <v>2.6325400000000001</v>
      </c>
      <c r="O5" s="63">
        <v>19.13476</v>
      </c>
      <c r="P5" s="64"/>
      <c r="Q5" s="64"/>
      <c r="R5" s="64"/>
      <c r="S5" s="64"/>
    </row>
    <row r="6" spans="1:22" s="62" customFormat="1" ht="12.75" customHeight="1">
      <c r="A6" s="107" t="s">
        <v>251</v>
      </c>
      <c r="B6" s="63">
        <v>2.061E-2</v>
      </c>
      <c r="C6" s="63">
        <v>4.4470000000000003E-2</v>
      </c>
      <c r="D6" s="63">
        <v>0.55879000000000012</v>
      </c>
      <c r="E6" s="63">
        <v>0.87204000000000004</v>
      </c>
      <c r="F6" s="63">
        <v>1.15707</v>
      </c>
      <c r="G6" s="63">
        <v>1.18946</v>
      </c>
      <c r="H6" s="63">
        <v>1.1968399999999999</v>
      </c>
      <c r="I6" s="63">
        <v>2.8130199999999999</v>
      </c>
      <c r="J6" s="63">
        <v>1.3808100000000001</v>
      </c>
      <c r="K6" s="63">
        <v>2.1471499999999994</v>
      </c>
      <c r="L6" s="63">
        <v>2.2960599999999993</v>
      </c>
      <c r="M6" s="63">
        <v>2.3549900000000004</v>
      </c>
      <c r="N6" s="63">
        <v>2.5673400000000002</v>
      </c>
      <c r="O6" s="63">
        <v>18.598649999999999</v>
      </c>
      <c r="P6" s="64"/>
      <c r="Q6" s="64"/>
      <c r="R6" s="64"/>
      <c r="S6" s="64"/>
    </row>
    <row r="7" spans="1:22" s="62" customFormat="1" ht="12.75" customHeight="1">
      <c r="A7" s="107" t="s">
        <v>0</v>
      </c>
      <c r="B7" s="63">
        <v>4.9659999999999982E-2</v>
      </c>
      <c r="C7" s="63">
        <v>0.11466000000000007</v>
      </c>
      <c r="D7" s="63">
        <v>0.32972000000000012</v>
      </c>
      <c r="E7" s="63">
        <v>0.29495999999999967</v>
      </c>
      <c r="F7" s="63">
        <v>0.35476000000000019</v>
      </c>
      <c r="G7" s="63">
        <v>0.37175000000000002</v>
      </c>
      <c r="H7" s="63">
        <v>0.40717999999999988</v>
      </c>
      <c r="I7" s="63">
        <v>0.60634000000000032</v>
      </c>
      <c r="J7" s="63">
        <v>0.77454999999999963</v>
      </c>
      <c r="K7" s="63">
        <v>0.84731999999999985</v>
      </c>
      <c r="L7" s="63">
        <v>0.92153000000000063</v>
      </c>
      <c r="M7" s="63">
        <v>0.86955000000000027</v>
      </c>
      <c r="N7" s="63">
        <v>1.0251199999999994</v>
      </c>
      <c r="O7" s="63">
        <v>6.9671000000000003</v>
      </c>
      <c r="P7" s="64"/>
      <c r="Q7" s="64"/>
      <c r="R7" s="64"/>
      <c r="S7" s="64"/>
    </row>
    <row r="8" spans="1:22" s="62" customFormat="1" ht="12.75" customHeight="1">
      <c r="A8" s="107" t="s">
        <v>350</v>
      </c>
      <c r="B8" s="63">
        <v>7.0269999999999985E-2</v>
      </c>
      <c r="C8" s="63">
        <v>0.15968000000000007</v>
      </c>
      <c r="D8" s="63">
        <v>1.0725700000000002</v>
      </c>
      <c r="E8" s="63">
        <v>1.5957499999999998</v>
      </c>
      <c r="F8" s="63">
        <v>2.3408600000000002</v>
      </c>
      <c r="G8" s="63">
        <v>2.9802499999999998</v>
      </c>
      <c r="H8" s="63">
        <v>3.0336099999999999</v>
      </c>
      <c r="I8" s="63">
        <v>4.9245000000000001</v>
      </c>
      <c r="J8" s="63">
        <v>4.15625</v>
      </c>
      <c r="K8" s="63">
        <v>5.9657999999999998</v>
      </c>
      <c r="L8" s="63">
        <v>6.0832600000000001</v>
      </c>
      <c r="M8" s="63">
        <v>6.0927100000000003</v>
      </c>
      <c r="N8" s="63">
        <v>6.2249999999999996</v>
      </c>
      <c r="O8" s="63">
        <v>44.700510000000001</v>
      </c>
      <c r="P8" s="64"/>
      <c r="Q8" s="64"/>
      <c r="R8" s="64"/>
      <c r="S8" s="64"/>
    </row>
    <row r="9" spans="1:22">
      <c r="B9" s="54"/>
      <c r="C9" s="58"/>
      <c r="D9" s="58"/>
      <c r="E9" s="58"/>
      <c r="F9" s="58"/>
      <c r="G9" s="58"/>
      <c r="H9" s="58"/>
      <c r="I9" s="58"/>
      <c r="J9" s="58"/>
      <c r="K9" s="58"/>
      <c r="L9" s="58"/>
      <c r="M9" s="58"/>
      <c r="N9" s="58"/>
      <c r="O9" s="54"/>
      <c r="P9" s="29"/>
      <c r="Q9" s="29"/>
      <c r="R9" s="29"/>
      <c r="S9" s="29"/>
    </row>
    <row r="12" spans="1:22" hidden="1">
      <c r="B12" s="28">
        <f>'[6]OECD.Stat export'!A9:C9</f>
        <v>0</v>
      </c>
      <c r="C12" s="28">
        <f>'[6]OECD.Stat export'!E9</f>
        <v>294.45</v>
      </c>
      <c r="D12" s="28">
        <f>'[6]OECD.Stat export'!F9</f>
        <v>234.58</v>
      </c>
      <c r="E12" s="28">
        <f>'[6]OECD.Stat export'!G9</f>
        <v>355.27</v>
      </c>
      <c r="F12" s="28">
        <f>'[6]OECD.Stat export'!H9</f>
        <v>256.92</v>
      </c>
      <c r="G12" s="28">
        <f>'[6]OECD.Stat export'!I9</f>
        <v>218.38</v>
      </c>
      <c r="H12" s="28">
        <f>'[6]OECD.Stat export'!J9</f>
        <v>234.98</v>
      </c>
      <c r="I12" s="28">
        <f>'[6]OECD.Stat export'!K9</f>
        <v>733.34</v>
      </c>
      <c r="J12" s="28">
        <f>'[6]OECD.Stat export'!L9</f>
        <v>1975.96</v>
      </c>
      <c r="K12" s="28">
        <f>'[6]OECD.Stat export'!M9</f>
        <v>2115.7399999999998</v>
      </c>
      <c r="L12" s="28">
        <f>'[6]OECD.Stat export'!N9</f>
        <v>2799.44</v>
      </c>
      <c r="M12" s="28">
        <f>'[6]OECD.Stat export'!O9</f>
        <v>3314.53</v>
      </c>
      <c r="N12" s="28">
        <f>'[6]OECD.Stat export'!P9</f>
        <v>3370.31</v>
      </c>
      <c r="O12" s="28">
        <f>'[6]OECD.Stat export'!R9</f>
        <v>5049.1400000000003</v>
      </c>
      <c r="P12" s="28">
        <f>'[6]OECD.Stat export'!S9</f>
        <v>6578.86</v>
      </c>
      <c r="Q12" s="28">
        <f>'[6]OECD.Stat export'!T9</f>
        <v>6684.83</v>
      </c>
      <c r="R12" s="28">
        <f>'[6]OECD.Stat export'!U9</f>
        <v>6831.56</v>
      </c>
      <c r="S12" s="28">
        <f>'[6]OECD.Stat export'!V9</f>
        <v>6725.03</v>
      </c>
      <c r="T12" s="28">
        <f>SUM(I12:S12)</f>
        <v>46178.74</v>
      </c>
      <c r="V12" s="28">
        <f>SUM(O12:S12)</f>
        <v>31869.420000000002</v>
      </c>
    </row>
    <row r="13" spans="1:22" ht="15" hidden="1">
      <c r="B13" s="28" t="str">
        <f>'[6]OECD.Stat export'!C37</f>
        <v>United States</v>
      </c>
      <c r="C13" s="28">
        <f>'[6]OECD.Stat export'!E37</f>
        <v>2.78</v>
      </c>
      <c r="D13" s="28">
        <f>'[6]OECD.Stat export'!F37</f>
        <v>2.74</v>
      </c>
      <c r="E13" s="28">
        <f>'[6]OECD.Stat export'!G37</f>
        <v>0</v>
      </c>
      <c r="F13" s="28">
        <f>'[6]OECD.Stat export'!H37</f>
        <v>0</v>
      </c>
      <c r="G13" s="28">
        <f>'[6]OECD.Stat export'!I37</f>
        <v>42.07</v>
      </c>
      <c r="H13" s="28">
        <f>'[6]OECD.Stat export'!J37</f>
        <v>3.1</v>
      </c>
      <c r="I13" s="28">
        <f>'[6]OECD.Stat export'!K37</f>
        <v>9.65</v>
      </c>
      <c r="J13" s="28">
        <f>'[6]OECD.Stat export'!L37</f>
        <v>453.83</v>
      </c>
      <c r="K13" s="28">
        <f>'[6]OECD.Stat export'!M37</f>
        <v>587.97</v>
      </c>
      <c r="L13" s="28">
        <f>'[6]OECD.Stat export'!N37</f>
        <v>916.87</v>
      </c>
      <c r="M13" s="28">
        <f>'[6]OECD.Stat export'!O37</f>
        <v>1504.76</v>
      </c>
      <c r="N13" s="28">
        <f>'[6]OECD.Stat export'!P37</f>
        <v>1554.47</v>
      </c>
      <c r="O13" s="28">
        <f>'[6]OECD.Stat export'!R37</f>
        <v>2234.27</v>
      </c>
      <c r="P13" s="28">
        <f>'[6]OECD.Stat export'!S37</f>
        <v>3128.98</v>
      </c>
      <c r="Q13" s="28">
        <f>'[6]OECD.Stat export'!T37</f>
        <v>3001.78</v>
      </c>
      <c r="R13" s="28">
        <f>'[6]OECD.Stat export'!U37</f>
        <v>3128.74</v>
      </c>
      <c r="S13" s="28">
        <f>'[6]OECD.Stat export'!V37</f>
        <v>2773.13</v>
      </c>
      <c r="T13" s="28">
        <f t="shared" ref="T13:T44" si="0">SUM(K13:S13)</f>
        <v>18830.97</v>
      </c>
      <c r="U13" s="2">
        <f>T13/$T$12</f>
        <v>0.40778440468492649</v>
      </c>
      <c r="V13" s="28">
        <f t="shared" ref="V13:V72" si="1">SUM(O13:S13)</f>
        <v>14266.900000000001</v>
      </c>
    </row>
    <row r="14" spans="1:22" ht="15" hidden="1">
      <c r="B14" s="28" t="str">
        <f>'[6]OECD.Stat export'!C24</f>
        <v>Japan</v>
      </c>
      <c r="C14" s="28">
        <f>'[6]OECD.Stat export'!E24</f>
        <v>0</v>
      </c>
      <c r="D14" s="28">
        <f>'[6]OECD.Stat export'!F24</f>
        <v>0.01</v>
      </c>
      <c r="E14" s="28">
        <f>'[6]OECD.Stat export'!G24</f>
        <v>0.03</v>
      </c>
      <c r="F14" s="28">
        <f>'[6]OECD.Stat export'!H24</f>
        <v>0.03</v>
      </c>
      <c r="G14" s="28">
        <f>'[6]OECD.Stat export'!I24</f>
        <v>0.17</v>
      </c>
      <c r="H14" s="28">
        <f>'[6]OECD.Stat export'!J24</f>
        <v>0.24</v>
      </c>
      <c r="I14" s="28">
        <f>'[6]OECD.Stat export'!K24</f>
        <v>0.76</v>
      </c>
      <c r="J14" s="28">
        <f>'[6]OECD.Stat export'!L24</f>
        <v>43.6</v>
      </c>
      <c r="K14" s="28">
        <f>'[6]OECD.Stat export'!M24</f>
        <v>174.14</v>
      </c>
      <c r="L14" s="28">
        <f>'[6]OECD.Stat export'!N24</f>
        <v>211.32</v>
      </c>
      <c r="M14" s="28">
        <f>'[6]OECD.Stat export'!O24</f>
        <v>89.76</v>
      </c>
      <c r="N14" s="28">
        <f>'[6]OECD.Stat export'!P24</f>
        <v>145.1</v>
      </c>
      <c r="O14" s="28">
        <f>'[6]OECD.Stat export'!R24</f>
        <v>255.45</v>
      </c>
      <c r="P14" s="28">
        <f>'[6]OECD.Stat export'!S24</f>
        <v>374.12</v>
      </c>
      <c r="Q14" s="28">
        <f>'[6]OECD.Stat export'!T24</f>
        <v>797.55</v>
      </c>
      <c r="R14" s="28">
        <f>'[6]OECD.Stat export'!U24</f>
        <v>742.85</v>
      </c>
      <c r="S14" s="28">
        <f>'[6]OECD.Stat export'!V24</f>
        <v>873.58</v>
      </c>
      <c r="T14" s="28">
        <f t="shared" si="0"/>
        <v>3663.87</v>
      </c>
      <c r="U14" s="2">
        <f t="shared" ref="U14:U72" si="2">T14/$T$12</f>
        <v>7.9341056079052827E-2</v>
      </c>
      <c r="V14" s="28">
        <f t="shared" si="1"/>
        <v>3043.5499999999997</v>
      </c>
    </row>
    <row r="15" spans="1:22" ht="15" hidden="1">
      <c r="B15" s="28" t="str">
        <f>'[6]OECD.Stat export'!C46</f>
        <v>EU Institutions</v>
      </c>
      <c r="C15" s="28">
        <f>'[6]OECD.Stat export'!E46</f>
        <v>32.090000000000003</v>
      </c>
      <c r="D15" s="28">
        <f>'[6]OECD.Stat export'!F46</f>
        <v>50.6</v>
      </c>
      <c r="E15" s="28">
        <f>'[6]OECD.Stat export'!G46</f>
        <v>79.92</v>
      </c>
      <c r="F15" s="28">
        <f>'[6]OECD.Stat export'!H46</f>
        <v>63.57</v>
      </c>
      <c r="G15" s="28">
        <f>'[6]OECD.Stat export'!I46</f>
        <v>22.16</v>
      </c>
      <c r="H15" s="28">
        <f>'[6]OECD.Stat export'!J46</f>
        <v>30.52</v>
      </c>
      <c r="I15" s="28">
        <f>'[6]OECD.Stat export'!K46</f>
        <v>79.180000000000007</v>
      </c>
      <c r="J15" s="28">
        <f>'[6]OECD.Stat export'!L46</f>
        <v>230.3</v>
      </c>
      <c r="K15" s="28">
        <f>'[6]OECD.Stat export'!M46</f>
        <v>272.06</v>
      </c>
      <c r="L15" s="28">
        <f>'[6]OECD.Stat export'!N46</f>
        <v>247.45</v>
      </c>
      <c r="M15" s="28">
        <f>'[6]OECD.Stat export'!O46</f>
        <v>293.95999999999998</v>
      </c>
      <c r="N15" s="28">
        <f>'[6]OECD.Stat export'!P46</f>
        <v>246.1</v>
      </c>
      <c r="O15" s="28">
        <f>'[6]OECD.Stat export'!R46</f>
        <v>324.75</v>
      </c>
      <c r="P15" s="28">
        <f>'[6]OECD.Stat export'!S46</f>
        <v>377.08</v>
      </c>
      <c r="Q15" s="28">
        <f>'[6]OECD.Stat export'!T46</f>
        <v>283.57</v>
      </c>
      <c r="R15" s="28">
        <f>'[6]OECD.Stat export'!U46</f>
        <v>340.42</v>
      </c>
      <c r="S15" s="28">
        <f>'[6]OECD.Stat export'!V46</f>
        <v>256.60000000000002</v>
      </c>
      <c r="T15" s="28">
        <f t="shared" si="0"/>
        <v>2641.99</v>
      </c>
      <c r="U15" s="2">
        <f t="shared" si="2"/>
        <v>5.721225828162483E-2</v>
      </c>
      <c r="V15" s="28">
        <f t="shared" si="1"/>
        <v>1582.42</v>
      </c>
    </row>
    <row r="16" spans="1:22" ht="15" hidden="1">
      <c r="B16" s="28" t="str">
        <f>'[6]OECD.Stat export'!C36</f>
        <v>United Kingdom</v>
      </c>
      <c r="C16" s="28">
        <f>'[6]OECD.Stat export'!E36</f>
        <v>15.99</v>
      </c>
      <c r="D16" s="28">
        <f>'[6]OECD.Stat export'!F36</f>
        <v>12.45</v>
      </c>
      <c r="E16" s="28">
        <f>'[6]OECD.Stat export'!G36</f>
        <v>12.81</v>
      </c>
      <c r="F16" s="28">
        <f>'[6]OECD.Stat export'!H36</f>
        <v>11.95</v>
      </c>
      <c r="G16" s="28">
        <f>'[6]OECD.Stat export'!I36</f>
        <v>7.91</v>
      </c>
      <c r="H16" s="28">
        <f>'[6]OECD.Stat export'!J36</f>
        <v>17.62</v>
      </c>
      <c r="I16" s="28">
        <f>'[6]OECD.Stat export'!K36</f>
        <v>50.72</v>
      </c>
      <c r="J16" s="28">
        <f>'[6]OECD.Stat export'!L36</f>
        <v>175.37</v>
      </c>
      <c r="K16" s="28">
        <f>'[6]OECD.Stat export'!M36</f>
        <v>118.9</v>
      </c>
      <c r="L16" s="28">
        <f>'[6]OECD.Stat export'!N36</f>
        <v>235.14</v>
      </c>
      <c r="M16" s="28">
        <f>'[6]OECD.Stat export'!O36</f>
        <v>228.23</v>
      </c>
      <c r="N16" s="28">
        <f>'[6]OECD.Stat export'!P36</f>
        <v>245.66</v>
      </c>
      <c r="O16" s="28">
        <f>'[6]OECD.Stat export'!R36</f>
        <v>309.49</v>
      </c>
      <c r="P16" s="28">
        <f>'[6]OECD.Stat export'!S36</f>
        <v>352.94</v>
      </c>
      <c r="Q16" s="28">
        <f>'[6]OECD.Stat export'!T36</f>
        <v>250.63</v>
      </c>
      <c r="R16" s="28">
        <f>'[6]OECD.Stat export'!U36</f>
        <v>425.53</v>
      </c>
      <c r="S16" s="28">
        <f>'[6]OECD.Stat export'!V36</f>
        <v>433.92</v>
      </c>
      <c r="T16" s="28">
        <f t="shared" si="0"/>
        <v>2600.4400000000005</v>
      </c>
      <c r="U16" s="2">
        <f t="shared" si="2"/>
        <v>5.6312493584710209E-2</v>
      </c>
      <c r="V16" s="28">
        <f t="shared" si="1"/>
        <v>1772.5100000000002</v>
      </c>
    </row>
    <row r="17" spans="2:22" ht="15" hidden="1">
      <c r="B17" s="28" t="str">
        <f>'[6]OECD.Stat export'!C19</f>
        <v>Germany</v>
      </c>
      <c r="C17" s="28">
        <f>'[6]OECD.Stat export'!E19</f>
        <v>16.89</v>
      </c>
      <c r="D17" s="28">
        <f>'[6]OECD.Stat export'!F19</f>
        <v>19.670000000000002</v>
      </c>
      <c r="E17" s="28">
        <f>'[6]OECD.Stat export'!G19</f>
        <v>24.02</v>
      </c>
      <c r="F17" s="28">
        <f>'[6]OECD.Stat export'!H19</f>
        <v>15.2</v>
      </c>
      <c r="G17" s="28">
        <f>'[6]OECD.Stat export'!I19</f>
        <v>22.44</v>
      </c>
      <c r="H17" s="28">
        <f>'[6]OECD.Stat export'!J19</f>
        <v>16.87</v>
      </c>
      <c r="I17" s="28">
        <f>'[6]OECD.Stat export'!K19</f>
        <v>71.27</v>
      </c>
      <c r="J17" s="28">
        <f>'[6]OECD.Stat export'!L19</f>
        <v>140.03</v>
      </c>
      <c r="K17" s="28">
        <f>'[6]OECD.Stat export'!M19</f>
        <v>102.48</v>
      </c>
      <c r="L17" s="28">
        <f>'[6]OECD.Stat export'!N19</f>
        <v>84.37</v>
      </c>
      <c r="M17" s="28">
        <f>'[6]OECD.Stat export'!O19</f>
        <v>110.7</v>
      </c>
      <c r="N17" s="28">
        <f>'[6]OECD.Stat export'!P19</f>
        <v>129.94</v>
      </c>
      <c r="O17" s="28">
        <f>'[6]OECD.Stat export'!R19</f>
        <v>275.13</v>
      </c>
      <c r="P17" s="28">
        <f>'[6]OECD.Stat export'!S19</f>
        <v>323.16000000000003</v>
      </c>
      <c r="Q17" s="28">
        <f>'[6]OECD.Stat export'!T19</f>
        <v>468.27</v>
      </c>
      <c r="R17" s="28">
        <f>'[6]OECD.Stat export'!U19</f>
        <v>505.87</v>
      </c>
      <c r="S17" s="28">
        <f>'[6]OECD.Stat export'!V19</f>
        <v>515.54</v>
      </c>
      <c r="T17" s="28">
        <f t="shared" si="0"/>
        <v>2515.46</v>
      </c>
      <c r="U17" s="2">
        <f t="shared" si="2"/>
        <v>5.4472252815906196E-2</v>
      </c>
      <c r="V17" s="28">
        <f t="shared" si="1"/>
        <v>2087.9699999999998</v>
      </c>
    </row>
    <row r="18" spans="2:22" ht="15" hidden="1">
      <c r="B18" s="28" t="str">
        <f>'[6]OECD.Stat export'!C52</f>
        <v>IDA</v>
      </c>
      <c r="C18" s="28">
        <f>'[6]OECD.Stat export'!E52</f>
        <v>0</v>
      </c>
      <c r="D18" s="28">
        <f>'[6]OECD.Stat export'!F52</f>
        <v>0</v>
      </c>
      <c r="E18" s="28">
        <f>'[6]OECD.Stat export'!G52</f>
        <v>0</v>
      </c>
      <c r="F18" s="28">
        <f>'[6]OECD.Stat export'!H52</f>
        <v>0</v>
      </c>
      <c r="G18" s="28">
        <f>'[6]OECD.Stat export'!I52</f>
        <v>0</v>
      </c>
      <c r="H18" s="28">
        <f>'[6]OECD.Stat export'!J52</f>
        <v>0</v>
      </c>
      <c r="I18" s="28">
        <f>'[6]OECD.Stat export'!K52</f>
        <v>0</v>
      </c>
      <c r="J18" s="28">
        <f>'[6]OECD.Stat export'!L52</f>
        <v>30.66</v>
      </c>
      <c r="K18" s="28">
        <f>'[6]OECD.Stat export'!M52</f>
        <v>96.11</v>
      </c>
      <c r="L18" s="28">
        <f>'[6]OECD.Stat export'!N52</f>
        <v>277.22000000000003</v>
      </c>
      <c r="M18" s="28">
        <f>'[6]OECD.Stat export'!O52</f>
        <v>334.47</v>
      </c>
      <c r="N18" s="28">
        <f>'[6]OECD.Stat export'!P52</f>
        <v>162.97999999999999</v>
      </c>
      <c r="O18" s="28">
        <f>'[6]OECD.Stat export'!R52</f>
        <v>169.68</v>
      </c>
      <c r="P18" s="28">
        <f>'[6]OECD.Stat export'!S52</f>
        <v>313.42</v>
      </c>
      <c r="Q18" s="28">
        <f>'[6]OECD.Stat export'!T52</f>
        <v>148.25</v>
      </c>
      <c r="R18" s="28">
        <f>'[6]OECD.Stat export'!U52</f>
        <v>149.96</v>
      </c>
      <c r="S18" s="28">
        <f>'[6]OECD.Stat export'!V52</f>
        <v>171.85</v>
      </c>
      <c r="T18" s="28">
        <f t="shared" si="0"/>
        <v>1823.94</v>
      </c>
      <c r="U18" s="2">
        <f t="shared" si="2"/>
        <v>3.9497396420950424E-2</v>
      </c>
      <c r="V18" s="28">
        <f t="shared" si="1"/>
        <v>953.16000000000008</v>
      </c>
    </row>
    <row r="19" spans="2:22" ht="15" hidden="1">
      <c r="B19" s="28" t="str">
        <f>'[6]OECD.Stat export'!C14</f>
        <v>Canada</v>
      </c>
      <c r="C19" s="28">
        <f>'[6]OECD.Stat export'!E14</f>
        <v>14.08</v>
      </c>
      <c r="D19" s="28">
        <f>'[6]OECD.Stat export'!F14</f>
        <v>7.47</v>
      </c>
      <c r="E19" s="28">
        <f>'[6]OECD.Stat export'!G14</f>
        <v>25.85</v>
      </c>
      <c r="F19" s="28">
        <f>'[6]OECD.Stat export'!H14</f>
        <v>9.9600000000000009</v>
      </c>
      <c r="G19" s="28">
        <f>'[6]OECD.Stat export'!I14</f>
        <v>17.690000000000001</v>
      </c>
      <c r="H19" s="28">
        <f>'[6]OECD.Stat export'!J14</f>
        <v>13.03</v>
      </c>
      <c r="I19" s="28">
        <f>'[6]OECD.Stat export'!K14</f>
        <v>28.56</v>
      </c>
      <c r="J19" s="28">
        <f>'[6]OECD.Stat export'!L14</f>
        <v>71.98</v>
      </c>
      <c r="K19" s="28">
        <f>'[6]OECD.Stat export'!M14</f>
        <v>126.86</v>
      </c>
      <c r="L19" s="28">
        <f>'[6]OECD.Stat export'!N14</f>
        <v>87.78</v>
      </c>
      <c r="M19" s="28">
        <f>'[6]OECD.Stat export'!O14</f>
        <v>126.01</v>
      </c>
      <c r="N19" s="28">
        <f>'[6]OECD.Stat export'!P14</f>
        <v>180.07</v>
      </c>
      <c r="O19" s="28">
        <f>'[6]OECD.Stat export'!R14</f>
        <v>235.84</v>
      </c>
      <c r="P19" s="28">
        <f>'[6]OECD.Stat export'!S14</f>
        <v>286.14</v>
      </c>
      <c r="Q19" s="28">
        <f>'[6]OECD.Stat export'!T14</f>
        <v>289.07</v>
      </c>
      <c r="R19" s="28">
        <f>'[6]OECD.Stat export'!U14</f>
        <v>226.59</v>
      </c>
      <c r="S19" s="28">
        <f>'[6]OECD.Stat export'!V14</f>
        <v>101.4</v>
      </c>
      <c r="T19" s="28">
        <f t="shared" si="0"/>
        <v>1659.76</v>
      </c>
      <c r="U19" s="2">
        <f t="shared" si="2"/>
        <v>3.5942080706402993E-2</v>
      </c>
      <c r="V19" s="28">
        <f t="shared" si="1"/>
        <v>1139.04</v>
      </c>
    </row>
    <row r="20" spans="2:22" ht="15" hidden="1">
      <c r="B20" s="28" t="str">
        <f>'[6]OECD.Stat export'!C29</f>
        <v>Norway</v>
      </c>
      <c r="C20" s="28">
        <f>'[6]OECD.Stat export'!E29</f>
        <v>21.34</v>
      </c>
      <c r="D20" s="28">
        <f>'[6]OECD.Stat export'!F29</f>
        <v>17.13</v>
      </c>
      <c r="E20" s="28">
        <f>'[6]OECD.Stat export'!G29</f>
        <v>21.37</v>
      </c>
      <c r="F20" s="28">
        <f>'[6]OECD.Stat export'!H29</f>
        <v>21.13</v>
      </c>
      <c r="G20" s="28">
        <f>'[6]OECD.Stat export'!I29</f>
        <v>17.96</v>
      </c>
      <c r="H20" s="28">
        <f>'[6]OECD.Stat export'!J29</f>
        <v>30.88</v>
      </c>
      <c r="I20" s="28">
        <f>'[6]OECD.Stat export'!K29</f>
        <v>98.04</v>
      </c>
      <c r="J20" s="28">
        <f>'[6]OECD.Stat export'!L29</f>
        <v>135.84</v>
      </c>
      <c r="K20" s="28">
        <f>'[6]OECD.Stat export'!M29</f>
        <v>132.26</v>
      </c>
      <c r="L20" s="28">
        <f>'[6]OECD.Stat export'!N29</f>
        <v>117.09</v>
      </c>
      <c r="M20" s="28">
        <f>'[6]OECD.Stat export'!O29</f>
        <v>90.93</v>
      </c>
      <c r="N20" s="28">
        <f>'[6]OECD.Stat export'!P29</f>
        <v>96.71</v>
      </c>
      <c r="O20" s="28">
        <f>'[6]OECD.Stat export'!R29</f>
        <v>139.46</v>
      </c>
      <c r="P20" s="28">
        <f>'[6]OECD.Stat export'!S29</f>
        <v>145.66999999999999</v>
      </c>
      <c r="Q20" s="28">
        <f>'[6]OECD.Stat export'!T29</f>
        <v>136.78</v>
      </c>
      <c r="R20" s="28">
        <f>'[6]OECD.Stat export'!U29</f>
        <v>137.05000000000001</v>
      </c>
      <c r="S20" s="28">
        <f>'[6]OECD.Stat export'!V29</f>
        <v>126.03</v>
      </c>
      <c r="T20" s="28">
        <f t="shared" si="0"/>
        <v>1121.9799999999998</v>
      </c>
      <c r="U20" s="2">
        <f t="shared" si="2"/>
        <v>2.4296461964964825E-2</v>
      </c>
      <c r="V20" s="28">
        <f t="shared" si="1"/>
        <v>684.99</v>
      </c>
    </row>
    <row r="21" spans="2:22" ht="15" hidden="1">
      <c r="B21" s="28" t="str">
        <f>'[6]OECD.Stat export'!C92</f>
        <v>United Arab Emirates</v>
      </c>
      <c r="C21" s="28">
        <f>'[6]OECD.Stat export'!E92</f>
        <v>0</v>
      </c>
      <c r="D21" s="28">
        <f>'[6]OECD.Stat export'!F92</f>
        <v>0.35</v>
      </c>
      <c r="E21" s="28">
        <f>'[6]OECD.Stat export'!G92</f>
        <v>1.48</v>
      </c>
      <c r="F21" s="28">
        <f>'[6]OECD.Stat export'!H92</f>
        <v>14.9</v>
      </c>
      <c r="G21" s="28">
        <f>'[6]OECD.Stat export'!I92</f>
        <v>0.54</v>
      </c>
      <c r="H21" s="28">
        <f>'[6]OECD.Stat export'!J92</f>
        <v>0.06</v>
      </c>
      <c r="I21" s="28">
        <f>'[6]OECD.Stat export'!K92</f>
        <v>9.0299999999999994</v>
      </c>
      <c r="J21" s="28">
        <f>'[6]OECD.Stat export'!L92</f>
        <v>33.5</v>
      </c>
      <c r="K21" s="28">
        <f>'[6]OECD.Stat export'!M92</f>
        <v>3.95</v>
      </c>
      <c r="L21" s="28">
        <f>'[6]OECD.Stat export'!N92</f>
        <v>10.210000000000001</v>
      </c>
      <c r="M21" s="28">
        <f>'[6]OECD.Stat export'!O92</f>
        <v>23.39</v>
      </c>
      <c r="N21" s="28">
        <f>'[6]OECD.Stat export'!P92</f>
        <v>6.82</v>
      </c>
      <c r="O21" s="28">
        <f>'[6]OECD.Stat export'!R92</f>
        <v>13.47</v>
      </c>
      <c r="P21" s="28">
        <f>'[6]OECD.Stat export'!S92</f>
        <v>49.12</v>
      </c>
      <c r="Q21" s="28">
        <f>'[6]OECD.Stat export'!T92</f>
        <v>22.19</v>
      </c>
      <c r="R21" s="28">
        <f>'[6]OECD.Stat export'!U92</f>
        <v>37.25</v>
      </c>
      <c r="S21" s="28">
        <f>'[6]OECD.Stat export'!V92</f>
        <v>96.84</v>
      </c>
      <c r="T21" s="28">
        <f t="shared" si="0"/>
        <v>263.24</v>
      </c>
      <c r="U21" s="2">
        <f t="shared" si="2"/>
        <v>5.7004586959280403E-3</v>
      </c>
      <c r="V21" s="28">
        <f t="shared" si="1"/>
        <v>218.87</v>
      </c>
    </row>
    <row r="22" spans="2:22" ht="15" hidden="1">
      <c r="B22" s="28" t="str">
        <f>'[6]OECD.Stat export'!C27</f>
        <v>Netherlands</v>
      </c>
      <c r="C22" s="28">
        <f>'[6]OECD.Stat export'!E27</f>
        <v>35.21</v>
      </c>
      <c r="D22" s="28">
        <f>'[6]OECD.Stat export'!F27</f>
        <v>16.940000000000001</v>
      </c>
      <c r="E22" s="28">
        <f>'[6]OECD.Stat export'!G27</f>
        <v>66.44</v>
      </c>
      <c r="F22" s="28">
        <f>'[6]OECD.Stat export'!H27</f>
        <v>39.33</v>
      </c>
      <c r="G22" s="28">
        <f>'[6]OECD.Stat export'!I27</f>
        <v>14.8</v>
      </c>
      <c r="H22" s="28">
        <f>'[6]OECD.Stat export'!J27</f>
        <v>17.86</v>
      </c>
      <c r="I22" s="28">
        <f>'[6]OECD.Stat export'!K27</f>
        <v>123.72</v>
      </c>
      <c r="J22" s="28">
        <f>'[6]OECD.Stat export'!L27</f>
        <v>138.94999999999999</v>
      </c>
      <c r="K22" s="28">
        <f>'[6]OECD.Stat export'!M27</f>
        <v>99.41</v>
      </c>
      <c r="L22" s="28">
        <f>'[6]OECD.Stat export'!N27</f>
        <v>104.76</v>
      </c>
      <c r="M22" s="28">
        <f>'[6]OECD.Stat export'!O27</f>
        <v>89.52</v>
      </c>
      <c r="N22" s="28">
        <f>'[6]OECD.Stat export'!P27</f>
        <v>96.19</v>
      </c>
      <c r="O22" s="28">
        <f>'[6]OECD.Stat export'!R27</f>
        <v>103.19</v>
      </c>
      <c r="P22" s="28">
        <f>'[6]OECD.Stat export'!S27</f>
        <v>141.08000000000001</v>
      </c>
      <c r="Q22" s="28">
        <f>'[6]OECD.Stat export'!T27</f>
        <v>114.37</v>
      </c>
      <c r="R22" s="28">
        <f>'[6]OECD.Stat export'!U27</f>
        <v>101.6</v>
      </c>
      <c r="S22" s="28">
        <f>'[6]OECD.Stat export'!V27</f>
        <v>68.5</v>
      </c>
      <c r="T22" s="28">
        <f t="shared" si="0"/>
        <v>918.62</v>
      </c>
      <c r="U22" s="2">
        <f t="shared" si="2"/>
        <v>1.989270387195493E-2</v>
      </c>
      <c r="V22" s="28">
        <f t="shared" si="1"/>
        <v>528.74</v>
      </c>
    </row>
    <row r="23" spans="2:22" ht="15" hidden="1">
      <c r="B23" s="28" t="s">
        <v>0</v>
      </c>
      <c r="C23" s="28">
        <f>SUM(C24:C72)</f>
        <v>156.01000000000002</v>
      </c>
      <c r="D23" s="28">
        <f t="shared" ref="D23:S23" si="3">SUM(D24:D72)</f>
        <v>107.22000000000001</v>
      </c>
      <c r="E23" s="28">
        <f t="shared" si="3"/>
        <v>122.95999999999998</v>
      </c>
      <c r="F23" s="28">
        <f t="shared" si="3"/>
        <v>80.84999999999998</v>
      </c>
      <c r="G23" s="28">
        <f t="shared" si="3"/>
        <v>72.639999999999986</v>
      </c>
      <c r="H23" s="28">
        <f t="shared" si="3"/>
        <v>104.04000000000002</v>
      </c>
      <c r="I23" s="28">
        <f t="shared" si="3"/>
        <v>255.85999999999999</v>
      </c>
      <c r="J23" s="28">
        <f t="shared" si="3"/>
        <v>521.9</v>
      </c>
      <c r="K23" s="28">
        <f t="shared" si="3"/>
        <v>401.6</v>
      </c>
      <c r="L23" s="28">
        <f t="shared" si="3"/>
        <v>507.23</v>
      </c>
      <c r="M23" s="28">
        <f t="shared" si="3"/>
        <v>422.79999999999995</v>
      </c>
      <c r="N23" s="28">
        <f t="shared" si="3"/>
        <v>506.27000000000004</v>
      </c>
      <c r="O23" s="28">
        <f t="shared" si="3"/>
        <v>988.4100000000002</v>
      </c>
      <c r="P23" s="28">
        <f t="shared" si="3"/>
        <v>1092.1200000000001</v>
      </c>
      <c r="Q23" s="28">
        <f t="shared" si="3"/>
        <v>1178.92</v>
      </c>
      <c r="R23" s="28">
        <f t="shared" si="3"/>
        <v>1058.9199999999998</v>
      </c>
      <c r="S23" s="28">
        <f t="shared" si="3"/>
        <v>1325.6199999999997</v>
      </c>
      <c r="T23" s="28">
        <f t="shared" si="0"/>
        <v>7481.89</v>
      </c>
      <c r="U23" s="2">
        <f t="shared" si="2"/>
        <v>0.16202022835616564</v>
      </c>
      <c r="V23" s="28">
        <f t="shared" si="1"/>
        <v>5643.99</v>
      </c>
    </row>
    <row r="24" spans="2:22" ht="15" hidden="1">
      <c r="B24" s="28" t="str">
        <f>'[6]OECD.Stat export'!C42</f>
        <v>AsDB Special Funds</v>
      </c>
      <c r="C24" s="28">
        <f>'[6]OECD.Stat export'!E42</f>
        <v>0</v>
      </c>
      <c r="D24" s="28">
        <f>'[6]OECD.Stat export'!F42</f>
        <v>0</v>
      </c>
      <c r="E24" s="28">
        <f>'[6]OECD.Stat export'!G42</f>
        <v>0</v>
      </c>
      <c r="F24" s="28">
        <f>'[6]OECD.Stat export'!H42</f>
        <v>0</v>
      </c>
      <c r="G24" s="28">
        <f>'[6]OECD.Stat export'!I42</f>
        <v>0</v>
      </c>
      <c r="H24" s="28">
        <f>'[6]OECD.Stat export'!J42</f>
        <v>0</v>
      </c>
      <c r="I24" s="28">
        <f>'[6]OECD.Stat export'!K42</f>
        <v>0</v>
      </c>
      <c r="J24" s="28">
        <f>'[6]OECD.Stat export'!L42</f>
        <v>131.44999999999999</v>
      </c>
      <c r="K24" s="28">
        <f>'[6]OECD.Stat export'!M42</f>
        <v>73.760000000000005</v>
      </c>
      <c r="L24" s="28">
        <f>'[6]OECD.Stat export'!N42</f>
        <v>51.25</v>
      </c>
      <c r="M24" s="28">
        <f>'[6]OECD.Stat export'!O42</f>
        <v>27.09</v>
      </c>
      <c r="N24" s="28">
        <f>'[6]OECD.Stat export'!P42</f>
        <v>76.64</v>
      </c>
      <c r="O24" s="28">
        <f>'[6]OECD.Stat export'!R42</f>
        <v>64.709999999999994</v>
      </c>
      <c r="P24" s="28">
        <f>'[6]OECD.Stat export'!S42</f>
        <v>127.68</v>
      </c>
      <c r="Q24" s="28">
        <f>'[6]OECD.Stat export'!T42</f>
        <v>244.11</v>
      </c>
      <c r="R24" s="28">
        <f>'[6]OECD.Stat export'!U42</f>
        <v>117.18</v>
      </c>
      <c r="S24" s="28">
        <f>'[6]OECD.Stat export'!V42</f>
        <v>233.37</v>
      </c>
      <c r="T24" s="28">
        <f t="shared" si="0"/>
        <v>1015.7900000000001</v>
      </c>
      <c r="U24" s="2">
        <f t="shared" si="2"/>
        <v>2.1996918928493939E-2</v>
      </c>
      <c r="V24" s="28">
        <f t="shared" si="1"/>
        <v>787.05000000000007</v>
      </c>
    </row>
    <row r="25" spans="2:22" ht="15" hidden="1">
      <c r="B25" s="28" t="str">
        <f>'[6]OECD.Stat export'!C11</f>
        <v>Australia</v>
      </c>
      <c r="C25" s="28">
        <f>'[6]OECD.Stat export'!E11</f>
        <v>6.7</v>
      </c>
      <c r="D25" s="28">
        <f>'[6]OECD.Stat export'!F11</f>
        <v>4.3499999999999996</v>
      </c>
      <c r="E25" s="28">
        <f>'[6]OECD.Stat export'!G11</f>
        <v>9.08</v>
      </c>
      <c r="F25" s="28">
        <f>'[6]OECD.Stat export'!H11</f>
        <v>8.09</v>
      </c>
      <c r="G25" s="28">
        <f>'[6]OECD.Stat export'!I11</f>
        <v>0.2</v>
      </c>
      <c r="H25" s="28">
        <f>'[6]OECD.Stat export'!J11</f>
        <v>5.78</v>
      </c>
      <c r="I25" s="28">
        <f>'[6]OECD.Stat export'!K11</f>
        <v>18.02</v>
      </c>
      <c r="J25" s="28">
        <f>'[6]OECD.Stat export'!L11</f>
        <v>34.36</v>
      </c>
      <c r="K25" s="28">
        <f>'[6]OECD.Stat export'!M11</f>
        <v>18.27</v>
      </c>
      <c r="L25" s="28">
        <f>'[6]OECD.Stat export'!N11</f>
        <v>39.409999999999997</v>
      </c>
      <c r="M25" s="28">
        <f>'[6]OECD.Stat export'!O11</f>
        <v>27.38</v>
      </c>
      <c r="N25" s="28">
        <f>'[6]OECD.Stat export'!P11</f>
        <v>35.19</v>
      </c>
      <c r="O25" s="28">
        <f>'[6]OECD.Stat export'!R11</f>
        <v>189.75</v>
      </c>
      <c r="P25" s="28">
        <f>'[6]OECD.Stat export'!S11</f>
        <v>139.88</v>
      </c>
      <c r="Q25" s="28">
        <f>'[6]OECD.Stat export'!T11</f>
        <v>115.6</v>
      </c>
      <c r="R25" s="28">
        <f>'[6]OECD.Stat export'!U11</f>
        <v>158.88999999999999</v>
      </c>
      <c r="S25" s="28">
        <f>'[6]OECD.Stat export'!V11</f>
        <v>226.68</v>
      </c>
      <c r="T25" s="28">
        <f t="shared" si="0"/>
        <v>951.05</v>
      </c>
      <c r="U25" s="2">
        <f t="shared" si="2"/>
        <v>2.0594975090268811E-2</v>
      </c>
      <c r="V25" s="28">
        <f t="shared" si="1"/>
        <v>830.8</v>
      </c>
    </row>
    <row r="26" spans="2:22" ht="15" hidden="1">
      <c r="B26" s="28" t="str">
        <f>'[6]OECD.Stat export'!C34</f>
        <v>Sweden</v>
      </c>
      <c r="C26" s="28">
        <f>'[6]OECD.Stat export'!E34</f>
        <v>20.66</v>
      </c>
      <c r="D26" s="28">
        <f>'[6]OECD.Stat export'!F34</f>
        <v>18.579999999999998</v>
      </c>
      <c r="E26" s="28">
        <f>'[6]OECD.Stat export'!G34</f>
        <v>17.25</v>
      </c>
      <c r="F26" s="28">
        <f>'[6]OECD.Stat export'!H34</f>
        <v>18.309999999999999</v>
      </c>
      <c r="G26" s="28">
        <f>'[6]OECD.Stat export'!I34</f>
        <v>15.53</v>
      </c>
      <c r="H26" s="28">
        <f>'[6]OECD.Stat export'!J34</f>
        <v>18.95</v>
      </c>
      <c r="I26" s="28">
        <f>'[6]OECD.Stat export'!K34</f>
        <v>37.44</v>
      </c>
      <c r="J26" s="28">
        <f>'[6]OECD.Stat export'!L34</f>
        <v>46.32</v>
      </c>
      <c r="K26" s="28">
        <f>'[6]OECD.Stat export'!M34</f>
        <v>57.58</v>
      </c>
      <c r="L26" s="28">
        <f>'[6]OECD.Stat export'!N34</f>
        <v>69.27</v>
      </c>
      <c r="M26" s="28">
        <f>'[6]OECD.Stat export'!O34</f>
        <v>55.48</v>
      </c>
      <c r="N26" s="28">
        <f>'[6]OECD.Stat export'!P34</f>
        <v>56.42</v>
      </c>
      <c r="O26" s="28">
        <f>'[6]OECD.Stat export'!R34</f>
        <v>76.77</v>
      </c>
      <c r="P26" s="28">
        <f>'[6]OECD.Stat export'!S34</f>
        <v>93.12</v>
      </c>
      <c r="Q26" s="28">
        <f>'[6]OECD.Stat export'!T34</f>
        <v>99.73</v>
      </c>
      <c r="R26" s="28">
        <f>'[6]OECD.Stat export'!U34</f>
        <v>111.2</v>
      </c>
      <c r="S26" s="28">
        <f>'[6]OECD.Stat export'!V34</f>
        <v>107.6</v>
      </c>
      <c r="T26" s="28">
        <f t="shared" si="0"/>
        <v>727.17000000000007</v>
      </c>
      <c r="U26" s="2">
        <f t="shared" si="2"/>
        <v>1.5746856670407205E-2</v>
      </c>
      <c r="V26" s="28">
        <f t="shared" si="1"/>
        <v>488.41999999999996</v>
      </c>
    </row>
    <row r="27" spans="2:22" ht="15" hidden="1">
      <c r="B27" s="28" t="str">
        <f>'[6]OECD.Stat export'!C91</f>
        <v>Turkey</v>
      </c>
      <c r="C27" s="28">
        <f>'[6]OECD.Stat export'!E91</f>
        <v>0</v>
      </c>
      <c r="D27" s="28">
        <f>'[6]OECD.Stat export'!F91</f>
        <v>0</v>
      </c>
      <c r="E27" s="28">
        <f>'[6]OECD.Stat export'!G91</f>
        <v>0</v>
      </c>
      <c r="F27" s="28">
        <f>'[6]OECD.Stat export'!H91</f>
        <v>0.12</v>
      </c>
      <c r="G27" s="28">
        <f>'[6]OECD.Stat export'!I91</f>
        <v>0.11</v>
      </c>
      <c r="H27" s="28">
        <f>'[6]OECD.Stat export'!J91</f>
        <v>0.13</v>
      </c>
      <c r="I27" s="28">
        <f>'[6]OECD.Stat export'!K91</f>
        <v>1.01</v>
      </c>
      <c r="J27" s="28">
        <f>'[6]OECD.Stat export'!L91</f>
        <v>0.8</v>
      </c>
      <c r="K27" s="28">
        <f>'[6]OECD.Stat export'!M91</f>
        <v>1.18</v>
      </c>
      <c r="L27" s="28">
        <f>'[6]OECD.Stat export'!N91</f>
        <v>12.53</v>
      </c>
      <c r="M27" s="28">
        <f>'[6]OECD.Stat export'!O91</f>
        <v>35.840000000000003</v>
      </c>
      <c r="N27" s="28">
        <f>'[6]OECD.Stat export'!P91</f>
        <v>70.62</v>
      </c>
      <c r="O27" s="28">
        <f>'[6]OECD.Stat export'!R91</f>
        <v>133.77000000000001</v>
      </c>
      <c r="P27" s="28">
        <f>'[6]OECD.Stat export'!S91</f>
        <v>101.98</v>
      </c>
      <c r="Q27" s="28">
        <f>'[6]OECD.Stat export'!T91</f>
        <v>104.11</v>
      </c>
      <c r="R27" s="28">
        <f>'[6]OECD.Stat export'!U91</f>
        <v>130.41</v>
      </c>
      <c r="S27" s="28">
        <f>'[6]OECD.Stat export'!V91</f>
        <v>151.75</v>
      </c>
      <c r="T27" s="28">
        <f t="shared" si="0"/>
        <v>742.19</v>
      </c>
      <c r="U27" s="2">
        <f t="shared" si="2"/>
        <v>1.6072114570471176E-2</v>
      </c>
      <c r="V27" s="28">
        <f t="shared" si="1"/>
        <v>622.02</v>
      </c>
    </row>
    <row r="28" spans="2:22" ht="15" hidden="1">
      <c r="B28" s="28" t="str">
        <f>'[6]OECD.Stat export'!C23</f>
        <v>Italy</v>
      </c>
      <c r="C28" s="28">
        <f>'[6]OECD.Stat export'!E23</f>
        <v>0.97</v>
      </c>
      <c r="D28" s="28">
        <f>'[6]OECD.Stat export'!F23</f>
        <v>0.94</v>
      </c>
      <c r="E28" s="28">
        <f>'[6]OECD.Stat export'!G23</f>
        <v>0.92</v>
      </c>
      <c r="F28" s="28">
        <f>'[6]OECD.Stat export'!H23</f>
        <v>1.32</v>
      </c>
      <c r="G28" s="28">
        <f>'[6]OECD.Stat export'!I23</f>
        <v>0.63</v>
      </c>
      <c r="H28" s="28">
        <f>'[6]OECD.Stat export'!J23</f>
        <v>1.28</v>
      </c>
      <c r="I28" s="28">
        <f>'[6]OECD.Stat export'!K23</f>
        <v>39.72</v>
      </c>
      <c r="J28" s="28">
        <f>'[6]OECD.Stat export'!L23</f>
        <v>46.88</v>
      </c>
      <c r="K28" s="28">
        <f>'[6]OECD.Stat export'!M23</f>
        <v>51.06</v>
      </c>
      <c r="L28" s="28">
        <f>'[6]OECD.Stat export'!N23</f>
        <v>44.34</v>
      </c>
      <c r="M28" s="28">
        <f>'[6]OECD.Stat export'!O23</f>
        <v>31.96</v>
      </c>
      <c r="N28" s="28">
        <f>'[6]OECD.Stat export'!P23</f>
        <v>36.92</v>
      </c>
      <c r="O28" s="28">
        <f>'[6]OECD.Stat export'!R23</f>
        <v>109.9</v>
      </c>
      <c r="P28" s="28">
        <f>'[6]OECD.Stat export'!S23</f>
        <v>64.400000000000006</v>
      </c>
      <c r="Q28" s="28">
        <f>'[6]OECD.Stat export'!T23</f>
        <v>54.37</v>
      </c>
      <c r="R28" s="28">
        <f>'[6]OECD.Stat export'!U23</f>
        <v>51.98</v>
      </c>
      <c r="S28" s="28">
        <f>'[6]OECD.Stat export'!V23</f>
        <v>47.5</v>
      </c>
      <c r="T28" s="28">
        <f t="shared" si="0"/>
        <v>492.43000000000006</v>
      </c>
      <c r="U28" s="2">
        <f t="shared" si="2"/>
        <v>1.0663565095106537E-2</v>
      </c>
      <c r="V28" s="28">
        <f t="shared" si="1"/>
        <v>328.15000000000003</v>
      </c>
    </row>
    <row r="29" spans="2:22" ht="15" hidden="1">
      <c r="B29" s="28" t="str">
        <f>'[6]OECD.Stat export'!C16</f>
        <v>Denmark</v>
      </c>
      <c r="C29" s="28">
        <f>'[6]OECD.Stat export'!E16</f>
        <v>7.92</v>
      </c>
      <c r="D29" s="28">
        <f>'[6]OECD.Stat export'!F16</f>
        <v>5.5</v>
      </c>
      <c r="E29" s="28">
        <f>'[6]OECD.Stat export'!G16</f>
        <v>4.53</v>
      </c>
      <c r="F29" s="28">
        <f>'[6]OECD.Stat export'!H16</f>
        <v>4.29</v>
      </c>
      <c r="G29" s="28">
        <f>'[6]OECD.Stat export'!I16</f>
        <v>4.46</v>
      </c>
      <c r="H29" s="28">
        <f>'[6]OECD.Stat export'!J16</f>
        <v>0.59</v>
      </c>
      <c r="I29" s="28">
        <f>'[6]OECD.Stat export'!K16</f>
        <v>4.46</v>
      </c>
      <c r="J29" s="28">
        <f>'[6]OECD.Stat export'!L16</f>
        <v>13.29</v>
      </c>
      <c r="K29" s="28">
        <f>'[6]OECD.Stat export'!M16</f>
        <v>25.21</v>
      </c>
      <c r="L29" s="28">
        <f>'[6]OECD.Stat export'!N16</f>
        <v>17.760000000000002</v>
      </c>
      <c r="M29" s="28">
        <f>'[6]OECD.Stat export'!O16</f>
        <v>28.82</v>
      </c>
      <c r="N29" s="28">
        <f>'[6]OECD.Stat export'!P16</f>
        <v>35.049999999999997</v>
      </c>
      <c r="O29" s="28">
        <f>'[6]OECD.Stat export'!R16</f>
        <v>48.61</v>
      </c>
      <c r="P29" s="28">
        <f>'[6]OECD.Stat export'!S16</f>
        <v>85.3</v>
      </c>
      <c r="Q29" s="28">
        <f>'[6]OECD.Stat export'!T16</f>
        <v>76.84</v>
      </c>
      <c r="R29" s="28">
        <f>'[6]OECD.Stat export'!U16</f>
        <v>85.34</v>
      </c>
      <c r="S29" s="28">
        <f>'[6]OECD.Stat export'!V16</f>
        <v>81.48</v>
      </c>
      <c r="T29" s="28">
        <f t="shared" si="0"/>
        <v>484.41000000000008</v>
      </c>
      <c r="U29" s="2">
        <f t="shared" si="2"/>
        <v>1.0489892101863327E-2</v>
      </c>
      <c r="V29" s="28">
        <f t="shared" si="1"/>
        <v>377.57000000000005</v>
      </c>
    </row>
    <row r="30" spans="2:22" ht="15" hidden="1">
      <c r="B30" s="28" t="str">
        <f>'[6]OECD.Stat export'!C33</f>
        <v>Spain</v>
      </c>
      <c r="C30" s="28">
        <f>'[6]OECD.Stat export'!E33</f>
        <v>0.18</v>
      </c>
      <c r="D30" s="28">
        <f>'[6]OECD.Stat export'!F33</f>
        <v>0</v>
      </c>
      <c r="E30" s="28">
        <f>'[6]OECD.Stat export'!G33</f>
        <v>0.15</v>
      </c>
      <c r="F30" s="28">
        <f>'[6]OECD.Stat export'!H33</f>
        <v>0</v>
      </c>
      <c r="G30" s="28">
        <f>'[6]OECD.Stat export'!I33</f>
        <v>0.2</v>
      </c>
      <c r="H30" s="28">
        <f>'[6]OECD.Stat export'!J33</f>
        <v>0</v>
      </c>
      <c r="I30" s="28">
        <f>'[6]OECD.Stat export'!K33</f>
        <v>11.06</v>
      </c>
      <c r="J30" s="28">
        <f>'[6]OECD.Stat export'!L33</f>
        <v>30.29</v>
      </c>
      <c r="K30" s="28">
        <f>'[6]OECD.Stat export'!M33</f>
        <v>7.01</v>
      </c>
      <c r="L30" s="28">
        <f>'[6]OECD.Stat export'!N33</f>
        <v>19.71</v>
      </c>
      <c r="M30" s="28">
        <f>'[6]OECD.Stat export'!O33</f>
        <v>21.67</v>
      </c>
      <c r="N30" s="28">
        <f>'[6]OECD.Stat export'!P33</f>
        <v>19.64</v>
      </c>
      <c r="O30" s="28">
        <f>'[6]OECD.Stat export'!R33</f>
        <v>64.08</v>
      </c>
      <c r="P30" s="28">
        <f>'[6]OECD.Stat export'!S33</f>
        <v>91.37</v>
      </c>
      <c r="Q30" s="28">
        <f>'[6]OECD.Stat export'!T33</f>
        <v>59.03</v>
      </c>
      <c r="R30" s="28">
        <f>'[6]OECD.Stat export'!U33</f>
        <v>53.26</v>
      </c>
      <c r="S30" s="28">
        <f>'[6]OECD.Stat export'!V33</f>
        <v>31.19</v>
      </c>
      <c r="T30" s="28">
        <f t="shared" si="0"/>
        <v>366.96</v>
      </c>
      <c r="U30" s="2">
        <f t="shared" si="2"/>
        <v>7.9465139152778957E-3</v>
      </c>
      <c r="V30" s="28">
        <f t="shared" si="1"/>
        <v>298.93</v>
      </c>
    </row>
    <row r="31" spans="2:22" ht="15" hidden="1">
      <c r="B31" s="28" t="str">
        <f>'[6]OECD.Stat export'!C18</f>
        <v>France</v>
      </c>
      <c r="C31" s="28">
        <f>'[6]OECD.Stat export'!E18</f>
        <v>4.4400000000000004</v>
      </c>
      <c r="D31" s="28">
        <f>'[6]OECD.Stat export'!F18</f>
        <v>3.25</v>
      </c>
      <c r="E31" s="28">
        <f>'[6]OECD.Stat export'!G18</f>
        <v>2.46</v>
      </c>
      <c r="F31" s="28">
        <f>'[6]OECD.Stat export'!H18</f>
        <v>3.28</v>
      </c>
      <c r="G31" s="28">
        <f>'[6]OECD.Stat export'!I18</f>
        <v>2.02</v>
      </c>
      <c r="H31" s="28">
        <f>'[6]OECD.Stat export'!J18</f>
        <v>1.23</v>
      </c>
      <c r="I31" s="28">
        <f>'[6]OECD.Stat export'!K18</f>
        <v>16.739999999999998</v>
      </c>
      <c r="J31" s="28">
        <f>'[6]OECD.Stat export'!L18</f>
        <v>19.21</v>
      </c>
      <c r="K31" s="28">
        <f>'[6]OECD.Stat export'!M18</f>
        <v>16.489999999999998</v>
      </c>
      <c r="L31" s="28">
        <f>'[6]OECD.Stat export'!N18</f>
        <v>17.809999999999999</v>
      </c>
      <c r="M31" s="28">
        <f>'[6]OECD.Stat export'!O18</f>
        <v>20.58</v>
      </c>
      <c r="N31" s="28">
        <f>'[6]OECD.Stat export'!P18</f>
        <v>16.47</v>
      </c>
      <c r="O31" s="28">
        <f>'[6]OECD.Stat export'!R18</f>
        <v>18.55</v>
      </c>
      <c r="P31" s="28">
        <f>'[6]OECD.Stat export'!S18</f>
        <v>47.74</v>
      </c>
      <c r="Q31" s="28">
        <f>'[6]OECD.Stat export'!T18</f>
        <v>58.44</v>
      </c>
      <c r="R31" s="28">
        <f>'[6]OECD.Stat export'!U18</f>
        <v>61.69</v>
      </c>
      <c r="S31" s="28">
        <f>'[6]OECD.Stat export'!V18</f>
        <v>67.58</v>
      </c>
      <c r="T31" s="28">
        <f t="shared" si="0"/>
        <v>325.34999999999997</v>
      </c>
      <c r="U31" s="2">
        <f t="shared" si="2"/>
        <v>7.0454499191619346E-3</v>
      </c>
      <c r="V31" s="28">
        <f t="shared" si="1"/>
        <v>254</v>
      </c>
    </row>
    <row r="32" spans="2:22" ht="15" hidden="1">
      <c r="B32" s="28" t="str">
        <f>'[6]OECD.Stat export'!C67</f>
        <v>UNICEF</v>
      </c>
      <c r="C32" s="28">
        <f>'[6]OECD.Stat export'!E67</f>
        <v>15.72</v>
      </c>
      <c r="D32" s="28">
        <f>'[6]OECD.Stat export'!F67</f>
        <v>12.1</v>
      </c>
      <c r="E32" s="28">
        <f>'[6]OECD.Stat export'!G67</f>
        <v>8.57</v>
      </c>
      <c r="F32" s="28">
        <f>'[6]OECD.Stat export'!H67</f>
        <v>7.46</v>
      </c>
      <c r="G32" s="28">
        <f>'[6]OECD.Stat export'!I67</f>
        <v>8.5399999999999991</v>
      </c>
      <c r="H32" s="28">
        <f>'[6]OECD.Stat export'!J67</f>
        <v>13.3</v>
      </c>
      <c r="I32" s="28">
        <f>'[6]OECD.Stat export'!K67</f>
        <v>14.2</v>
      </c>
      <c r="J32" s="28">
        <f>'[6]OECD.Stat export'!L67</f>
        <v>13.95</v>
      </c>
      <c r="K32" s="28">
        <f>'[6]OECD.Stat export'!M67</f>
        <v>19.329999999999998</v>
      </c>
      <c r="L32" s="28">
        <f>'[6]OECD.Stat export'!N67</f>
        <v>13.56</v>
      </c>
      <c r="M32" s="28">
        <f>'[6]OECD.Stat export'!O67</f>
        <v>20.260000000000002</v>
      </c>
      <c r="N32" s="28">
        <f>'[6]OECD.Stat export'!P67</f>
        <v>21.42</v>
      </c>
      <c r="O32" s="28">
        <f>'[6]OECD.Stat export'!R67</f>
        <v>36.299999999999997</v>
      </c>
      <c r="P32" s="28">
        <f>'[6]OECD.Stat export'!S67</f>
        <v>41.47</v>
      </c>
      <c r="Q32" s="28">
        <f>'[6]OECD.Stat export'!T67</f>
        <v>40.86</v>
      </c>
      <c r="R32" s="28">
        <f>'[6]OECD.Stat export'!U67</f>
        <v>37.53</v>
      </c>
      <c r="S32" s="28">
        <f>'[6]OECD.Stat export'!V67</f>
        <v>34.22</v>
      </c>
      <c r="T32" s="28">
        <f t="shared" si="0"/>
        <v>264.95</v>
      </c>
      <c r="U32" s="2">
        <f t="shared" si="2"/>
        <v>5.7374887231656816E-3</v>
      </c>
      <c r="V32" s="28">
        <f t="shared" si="1"/>
        <v>190.38</v>
      </c>
    </row>
    <row r="33" spans="2:22" ht="15" hidden="1">
      <c r="B33" s="28" t="str">
        <f>'[6]OECD.Stat export'!C25</f>
        <v>Korea</v>
      </c>
      <c r="C33" s="28">
        <f>'[6]OECD.Stat export'!E25</f>
        <v>0</v>
      </c>
      <c r="D33" s="28">
        <f>'[6]OECD.Stat export'!F25</f>
        <v>0</v>
      </c>
      <c r="E33" s="28">
        <f>'[6]OECD.Stat export'!G25</f>
        <v>0</v>
      </c>
      <c r="F33" s="28">
        <f>'[6]OECD.Stat export'!H25</f>
        <v>0.1</v>
      </c>
      <c r="G33" s="28">
        <f>'[6]OECD.Stat export'!I25</f>
        <v>0</v>
      </c>
      <c r="H33" s="28">
        <f>'[6]OECD.Stat export'!J25</f>
        <v>0</v>
      </c>
      <c r="I33" s="28">
        <f>'[6]OECD.Stat export'!K25</f>
        <v>0</v>
      </c>
      <c r="J33" s="28">
        <f>'[6]OECD.Stat export'!L25</f>
        <v>6.57</v>
      </c>
      <c r="K33" s="28">
        <f>'[6]OECD.Stat export'!M25</f>
        <v>26.69</v>
      </c>
      <c r="L33" s="28">
        <f>'[6]OECD.Stat export'!N25</f>
        <v>25.41</v>
      </c>
      <c r="M33" s="28">
        <f>'[6]OECD.Stat export'!O25</f>
        <v>9.32</v>
      </c>
      <c r="N33" s="28">
        <f>'[6]OECD.Stat export'!P25</f>
        <v>2.1</v>
      </c>
      <c r="O33" s="28">
        <f>'[6]OECD.Stat export'!R25</f>
        <v>4.3499999999999996</v>
      </c>
      <c r="P33" s="28">
        <f>'[6]OECD.Stat export'!S25</f>
        <v>28.95</v>
      </c>
      <c r="Q33" s="28">
        <f>'[6]OECD.Stat export'!T25</f>
        <v>98.54</v>
      </c>
      <c r="R33" s="28">
        <f>'[6]OECD.Stat export'!U25</f>
        <v>27.79</v>
      </c>
      <c r="S33" s="28">
        <f>'[6]OECD.Stat export'!V25</f>
        <v>78.5</v>
      </c>
      <c r="T33" s="28">
        <f t="shared" si="0"/>
        <v>301.64999999999998</v>
      </c>
      <c r="U33" s="2">
        <f t="shared" si="2"/>
        <v>6.5322267346402257E-3</v>
      </c>
      <c r="V33" s="28">
        <f t="shared" si="1"/>
        <v>238.13</v>
      </c>
    </row>
    <row r="34" spans="2:22" ht="15" hidden="1">
      <c r="B34" s="28" t="str">
        <f>'[6]OECD.Stat export'!C35</f>
        <v>Switzerland</v>
      </c>
      <c r="C34" s="28">
        <f>'[6]OECD.Stat export'!E35</f>
        <v>4.92</v>
      </c>
      <c r="D34" s="28">
        <f>'[6]OECD.Stat export'!F35</f>
        <v>2.2000000000000002</v>
      </c>
      <c r="E34" s="28">
        <f>'[6]OECD.Stat export'!G35</f>
        <v>3.85</v>
      </c>
      <c r="F34" s="28">
        <f>'[6]OECD.Stat export'!H35</f>
        <v>5.83</v>
      </c>
      <c r="G34" s="28">
        <f>'[6]OECD.Stat export'!I35</f>
        <v>5</v>
      </c>
      <c r="H34" s="28">
        <f>'[6]OECD.Stat export'!J35</f>
        <v>10.32</v>
      </c>
      <c r="I34" s="28">
        <f>'[6]OECD.Stat export'!K35</f>
        <v>14.9</v>
      </c>
      <c r="J34" s="28">
        <f>'[6]OECD.Stat export'!L35</f>
        <v>24.33</v>
      </c>
      <c r="K34" s="28">
        <f>'[6]OECD.Stat export'!M35</f>
        <v>23.57</v>
      </c>
      <c r="L34" s="28">
        <f>'[6]OECD.Stat export'!N35</f>
        <v>27.01</v>
      </c>
      <c r="M34" s="28">
        <f>'[6]OECD.Stat export'!O35</f>
        <v>25.38</v>
      </c>
      <c r="N34" s="28">
        <f>'[6]OECD.Stat export'!P35</f>
        <v>24.85</v>
      </c>
      <c r="O34" s="28">
        <f>'[6]OECD.Stat export'!R35</f>
        <v>18.54</v>
      </c>
      <c r="P34" s="28">
        <f>'[6]OECD.Stat export'!S35</f>
        <v>23.35</v>
      </c>
      <c r="Q34" s="28">
        <f>'[6]OECD.Stat export'!T35</f>
        <v>19.739999999999998</v>
      </c>
      <c r="R34" s="28">
        <f>'[6]OECD.Stat export'!U35</f>
        <v>22.51</v>
      </c>
      <c r="S34" s="28">
        <f>'[6]OECD.Stat export'!V35</f>
        <v>28.36</v>
      </c>
      <c r="T34" s="28">
        <f t="shared" si="0"/>
        <v>213.31</v>
      </c>
      <c r="U34" s="2">
        <f t="shared" si="2"/>
        <v>4.6192252105622632E-3</v>
      </c>
      <c r="V34" s="28">
        <f t="shared" si="1"/>
        <v>112.5</v>
      </c>
    </row>
    <row r="35" spans="2:22" ht="15" hidden="1">
      <c r="B35" s="28" t="str">
        <f>'[6]OECD.Stat export'!C17</f>
        <v>Finland</v>
      </c>
      <c r="C35" s="28">
        <f>'[6]OECD.Stat export'!E17</f>
        <v>1.72</v>
      </c>
      <c r="D35" s="28">
        <f>'[6]OECD.Stat export'!F17</f>
        <v>4.6100000000000003</v>
      </c>
      <c r="E35" s="28">
        <f>'[6]OECD.Stat export'!G17</f>
        <v>3.77</v>
      </c>
      <c r="F35" s="28">
        <f>'[6]OECD.Stat export'!H17</f>
        <v>4.1900000000000004</v>
      </c>
      <c r="G35" s="28">
        <f>'[6]OECD.Stat export'!I17</f>
        <v>5.37</v>
      </c>
      <c r="H35" s="28">
        <f>'[6]OECD.Stat export'!J17</f>
        <v>8.33</v>
      </c>
      <c r="I35" s="28">
        <f>'[6]OECD.Stat export'!K17</f>
        <v>14.63</v>
      </c>
      <c r="J35" s="28">
        <f>'[6]OECD.Stat export'!L17</f>
        <v>24.02</v>
      </c>
      <c r="K35" s="28">
        <f>'[6]OECD.Stat export'!M17</f>
        <v>17.940000000000001</v>
      </c>
      <c r="L35" s="28">
        <f>'[6]OECD.Stat export'!N17</f>
        <v>18.489999999999998</v>
      </c>
      <c r="M35" s="28">
        <f>'[6]OECD.Stat export'!O17</f>
        <v>17.350000000000001</v>
      </c>
      <c r="N35" s="28">
        <f>'[6]OECD.Stat export'!P17</f>
        <v>17.84</v>
      </c>
      <c r="O35" s="28">
        <f>'[6]OECD.Stat export'!R17</f>
        <v>25.02</v>
      </c>
      <c r="P35" s="28">
        <f>'[6]OECD.Stat export'!S17</f>
        <v>27.47</v>
      </c>
      <c r="Q35" s="28">
        <f>'[6]OECD.Stat export'!T17</f>
        <v>26.5</v>
      </c>
      <c r="R35" s="28">
        <f>'[6]OECD.Stat export'!U17</f>
        <v>29.53</v>
      </c>
      <c r="S35" s="28">
        <f>'[6]OECD.Stat export'!V17</f>
        <v>33.72</v>
      </c>
      <c r="T35" s="28">
        <f t="shared" si="0"/>
        <v>213.86</v>
      </c>
      <c r="U35" s="2">
        <f t="shared" si="2"/>
        <v>4.6311354532410373E-3</v>
      </c>
      <c r="V35" s="28">
        <f t="shared" si="1"/>
        <v>142.24</v>
      </c>
    </row>
    <row r="36" spans="2:22" ht="15" hidden="1">
      <c r="B36" s="28" t="str">
        <f>'[6]OECD.Stat export'!C56</f>
        <v>IMF (Concessional Trust Funds)</v>
      </c>
      <c r="C36" s="28">
        <f>'[6]OECD.Stat export'!E56</f>
        <v>0</v>
      </c>
      <c r="D36" s="28">
        <f>'[6]OECD.Stat export'!F56</f>
        <v>0</v>
      </c>
      <c r="E36" s="28">
        <f>'[6]OECD.Stat export'!G56</f>
        <v>0</v>
      </c>
      <c r="F36" s="28">
        <f>'[6]OECD.Stat export'!H56</f>
        <v>0</v>
      </c>
      <c r="G36" s="28">
        <f>'[6]OECD.Stat export'!I56</f>
        <v>0</v>
      </c>
      <c r="H36" s="28">
        <f>'[6]OECD.Stat export'!J56</f>
        <v>0</v>
      </c>
      <c r="I36" s="28">
        <f>'[6]OECD.Stat export'!K56</f>
        <v>0</v>
      </c>
      <c r="J36" s="28">
        <f>'[6]OECD.Stat export'!L56</f>
        <v>0</v>
      </c>
      <c r="K36" s="28">
        <f>'[6]OECD.Stat export'!M56</f>
        <v>0</v>
      </c>
      <c r="L36" s="28">
        <f>'[6]OECD.Stat export'!N56</f>
        <v>0</v>
      </c>
      <c r="M36" s="28">
        <f>'[6]OECD.Stat export'!O56</f>
        <v>0</v>
      </c>
      <c r="N36" s="28">
        <f>'[6]OECD.Stat export'!P56</f>
        <v>0</v>
      </c>
      <c r="O36" s="28">
        <f>'[6]OECD.Stat export'!R56</f>
        <v>36.32</v>
      </c>
      <c r="P36" s="28">
        <f>'[6]OECD.Stat export'!S56</f>
        <v>18.28</v>
      </c>
      <c r="Q36" s="28">
        <f>'[6]OECD.Stat export'!T56</f>
        <v>8.9499999999999993</v>
      </c>
      <c r="R36" s="28">
        <f>'[6]OECD.Stat export'!U56</f>
        <v>18.5</v>
      </c>
      <c r="S36" s="28">
        <f>'[6]OECD.Stat export'!V56</f>
        <v>14.63</v>
      </c>
      <c r="T36" s="28">
        <f t="shared" si="0"/>
        <v>96.679999999999993</v>
      </c>
      <c r="U36" s="2">
        <f t="shared" si="2"/>
        <v>2.0936041130615517E-3</v>
      </c>
      <c r="V36" s="28">
        <f t="shared" si="1"/>
        <v>96.679999999999993</v>
      </c>
    </row>
    <row r="37" spans="2:22" ht="15" hidden="1">
      <c r="B37" s="28" t="str">
        <f>'[6]OECD.Stat export'!C15</f>
        <v>Czech Republic</v>
      </c>
      <c r="C37" s="28">
        <f>'[6]OECD.Stat export'!E15</f>
        <v>0</v>
      </c>
      <c r="D37" s="28">
        <f>'[6]OECD.Stat export'!F15</f>
        <v>0</v>
      </c>
      <c r="E37" s="28">
        <f>'[6]OECD.Stat export'!G15</f>
        <v>0</v>
      </c>
      <c r="F37" s="28">
        <f>'[6]OECD.Stat export'!H15</f>
        <v>0</v>
      </c>
      <c r="G37" s="28">
        <f>'[6]OECD.Stat export'!I15</f>
        <v>0</v>
      </c>
      <c r="H37" s="28">
        <f>'[6]OECD.Stat export'!J15</f>
        <v>0.12</v>
      </c>
      <c r="I37" s="28">
        <f>'[6]OECD.Stat export'!K15</f>
        <v>1.43</v>
      </c>
      <c r="J37" s="28">
        <f>'[6]OECD.Stat export'!L15</f>
        <v>1.37</v>
      </c>
      <c r="K37" s="28">
        <f>'[6]OECD.Stat export'!M15</f>
        <v>9.8000000000000007</v>
      </c>
      <c r="L37" s="28">
        <f>'[6]OECD.Stat export'!N15</f>
        <v>8.5500000000000007</v>
      </c>
      <c r="M37" s="28">
        <f>'[6]OECD.Stat export'!O15</f>
        <v>2.58</v>
      </c>
      <c r="N37" s="28">
        <f>'[6]OECD.Stat export'!P15</f>
        <v>5.18</v>
      </c>
      <c r="O37" s="28">
        <f>'[6]OECD.Stat export'!R15</f>
        <v>37.880000000000003</v>
      </c>
      <c r="P37" s="28">
        <f>'[6]OECD.Stat export'!S15</f>
        <v>25.12</v>
      </c>
      <c r="Q37" s="28">
        <f>'[6]OECD.Stat export'!T15</f>
        <v>13.04</v>
      </c>
      <c r="R37" s="28">
        <f>'[6]OECD.Stat export'!U15</f>
        <v>10.44</v>
      </c>
      <c r="S37" s="28">
        <f>'[6]OECD.Stat export'!V15</f>
        <v>12.7</v>
      </c>
      <c r="T37" s="28">
        <f t="shared" si="0"/>
        <v>125.29</v>
      </c>
      <c r="U37" s="2">
        <f t="shared" si="2"/>
        <v>2.7131532822246775E-3</v>
      </c>
      <c r="V37" s="28">
        <f t="shared" si="1"/>
        <v>99.179999999999993</v>
      </c>
    </row>
    <row r="38" spans="2:22" ht="15" hidden="1">
      <c r="B38" s="28" t="str">
        <f>'[6]OECD.Stat export'!C63</f>
        <v>UNDP</v>
      </c>
      <c r="C38" s="28">
        <f>'[6]OECD.Stat export'!E63</f>
        <v>17.190000000000001</v>
      </c>
      <c r="D38" s="28">
        <f>'[6]OECD.Stat export'!F63</f>
        <v>24.71</v>
      </c>
      <c r="E38" s="28">
        <f>'[6]OECD.Stat export'!G63</f>
        <v>24.58</v>
      </c>
      <c r="F38" s="28">
        <f>'[6]OECD.Stat export'!H63</f>
        <v>20.78</v>
      </c>
      <c r="G38" s="28">
        <f>'[6]OECD.Stat export'!I63</f>
        <v>15.79</v>
      </c>
      <c r="H38" s="28">
        <f>'[6]OECD.Stat export'!J63</f>
        <v>7.24</v>
      </c>
      <c r="I38" s="28">
        <f>'[6]OECD.Stat export'!K63</f>
        <v>6.16</v>
      </c>
      <c r="J38" s="28">
        <f>'[6]OECD.Stat export'!L63</f>
        <v>13.7</v>
      </c>
      <c r="K38" s="28">
        <f>'[6]OECD.Stat export'!M63</f>
        <v>0.85</v>
      </c>
      <c r="L38" s="28">
        <f>'[6]OECD.Stat export'!N63</f>
        <v>7.07</v>
      </c>
      <c r="M38" s="28">
        <f>'[6]OECD.Stat export'!O63</f>
        <v>8.4</v>
      </c>
      <c r="N38" s="28">
        <f>'[6]OECD.Stat export'!P63</f>
        <v>8.7799999999999994</v>
      </c>
      <c r="O38" s="28">
        <f>'[6]OECD.Stat export'!R63</f>
        <v>12.23</v>
      </c>
      <c r="P38" s="28">
        <f>'[6]OECD.Stat export'!S63</f>
        <v>20.18</v>
      </c>
      <c r="Q38" s="28">
        <f>'[6]OECD.Stat export'!T63</f>
        <v>13.75</v>
      </c>
      <c r="R38" s="28">
        <f>'[6]OECD.Stat export'!U63</f>
        <v>14.32</v>
      </c>
      <c r="S38" s="28">
        <f>'[6]OECD.Stat export'!V63</f>
        <v>14.37</v>
      </c>
      <c r="T38" s="28">
        <f t="shared" si="0"/>
        <v>99.949999999999989</v>
      </c>
      <c r="U38" s="2">
        <f t="shared" si="2"/>
        <v>2.1644159195335342E-3</v>
      </c>
      <c r="V38" s="28">
        <f t="shared" si="1"/>
        <v>74.849999999999994</v>
      </c>
    </row>
    <row r="39" spans="2:22" ht="15" hidden="1">
      <c r="B39" s="28" t="str">
        <f>'[6]OECD.Stat export'!C13</f>
        <v>Belgium</v>
      </c>
      <c r="C39" s="28">
        <f>'[6]OECD.Stat export'!E13</f>
        <v>0.25</v>
      </c>
      <c r="D39" s="28">
        <f>'[6]OECD.Stat export'!F13</f>
        <v>0.01</v>
      </c>
      <c r="E39" s="28">
        <f>'[6]OECD.Stat export'!G13</f>
        <v>1.35</v>
      </c>
      <c r="F39" s="28">
        <f>'[6]OECD.Stat export'!H13</f>
        <v>0.02</v>
      </c>
      <c r="G39" s="28">
        <f>'[6]OECD.Stat export'!I13</f>
        <v>0</v>
      </c>
      <c r="H39" s="28">
        <f>'[6]OECD.Stat export'!J13</f>
        <v>0</v>
      </c>
      <c r="I39" s="28">
        <f>'[6]OECD.Stat export'!K13</f>
        <v>6.62</v>
      </c>
      <c r="J39" s="28">
        <f>'[6]OECD.Stat export'!L13</f>
        <v>11.7</v>
      </c>
      <c r="K39" s="28">
        <f>'[6]OECD.Stat export'!M13</f>
        <v>4.2300000000000004</v>
      </c>
      <c r="L39" s="28">
        <f>'[6]OECD.Stat export'!N13</f>
        <v>8.4700000000000006</v>
      </c>
      <c r="M39" s="28">
        <f>'[6]OECD.Stat export'!O13</f>
        <v>6.04</v>
      </c>
      <c r="N39" s="28">
        <f>'[6]OECD.Stat export'!P13</f>
        <v>8.7799999999999994</v>
      </c>
      <c r="O39" s="28">
        <f>'[6]OECD.Stat export'!R13</f>
        <v>9.7200000000000006</v>
      </c>
      <c r="P39" s="28">
        <f>'[6]OECD.Stat export'!S13</f>
        <v>18.309999999999999</v>
      </c>
      <c r="Q39" s="28">
        <f>'[6]OECD.Stat export'!T13</f>
        <v>15.32</v>
      </c>
      <c r="R39" s="28">
        <f>'[6]OECD.Stat export'!U13</f>
        <v>15.89</v>
      </c>
      <c r="S39" s="28">
        <f>'[6]OECD.Stat export'!V13</f>
        <v>11.79</v>
      </c>
      <c r="T39" s="28">
        <f t="shared" si="0"/>
        <v>98.550000000000011</v>
      </c>
      <c r="U39" s="2">
        <f t="shared" si="2"/>
        <v>2.134098938169383E-3</v>
      </c>
      <c r="V39" s="28">
        <f t="shared" si="1"/>
        <v>71.03</v>
      </c>
    </row>
    <row r="40" spans="2:22" ht="15" hidden="1">
      <c r="B40" s="28" t="str">
        <f>'[6]OECD.Stat export'!C20</f>
        <v>Greece</v>
      </c>
      <c r="C40" s="28">
        <f>'[6]OECD.Stat export'!E20</f>
        <v>0</v>
      </c>
      <c r="D40" s="28">
        <f>'[6]OECD.Stat export'!F20</f>
        <v>0</v>
      </c>
      <c r="E40" s="28">
        <f>'[6]OECD.Stat export'!G20</f>
        <v>0</v>
      </c>
      <c r="F40" s="28">
        <f>'[6]OECD.Stat export'!H20</f>
        <v>0.03</v>
      </c>
      <c r="G40" s="28">
        <f>'[6]OECD.Stat export'!I20</f>
        <v>0</v>
      </c>
      <c r="H40" s="28">
        <f>'[6]OECD.Stat export'!J20</f>
        <v>0.11</v>
      </c>
      <c r="I40" s="28">
        <f>'[6]OECD.Stat export'!K20</f>
        <v>2.57</v>
      </c>
      <c r="J40" s="28">
        <f>'[6]OECD.Stat export'!L20</f>
        <v>15.29</v>
      </c>
      <c r="K40" s="28">
        <f>'[6]OECD.Stat export'!M20</f>
        <v>11.81</v>
      </c>
      <c r="L40" s="28">
        <f>'[6]OECD.Stat export'!N20</f>
        <v>11.64</v>
      </c>
      <c r="M40" s="28">
        <f>'[6]OECD.Stat export'!O20</f>
        <v>20.54</v>
      </c>
      <c r="N40" s="28">
        <f>'[6]OECD.Stat export'!P20</f>
        <v>12.54</v>
      </c>
      <c r="O40" s="28">
        <f>'[6]OECD.Stat export'!R20</f>
        <v>9.36</v>
      </c>
      <c r="P40" s="28">
        <f>'[6]OECD.Stat export'!S20</f>
        <v>16.809999999999999</v>
      </c>
      <c r="Q40" s="28">
        <f>'[6]OECD.Stat export'!T20</f>
        <v>0.14000000000000001</v>
      </c>
      <c r="R40" s="28">
        <f>'[6]OECD.Stat export'!U20</f>
        <v>0.71</v>
      </c>
      <c r="S40" s="28">
        <f>'[6]OECD.Stat export'!V20</f>
        <v>0.77</v>
      </c>
      <c r="T40" s="28">
        <f t="shared" si="0"/>
        <v>84.32</v>
      </c>
      <c r="U40" s="2">
        <f t="shared" si="2"/>
        <v>1.8259484775894708E-3</v>
      </c>
      <c r="V40" s="28">
        <f t="shared" si="1"/>
        <v>27.79</v>
      </c>
    </row>
    <row r="41" spans="2:22" ht="15" hidden="1">
      <c r="B41" s="28" t="str">
        <f>'[6]OECD.Stat export'!C47</f>
        <v>GAVI</v>
      </c>
      <c r="C41" s="28">
        <f>'[6]OECD.Stat export'!E47</f>
        <v>0</v>
      </c>
      <c r="D41" s="28">
        <f>'[6]OECD.Stat export'!F47</f>
        <v>0</v>
      </c>
      <c r="E41" s="28">
        <f>'[6]OECD.Stat export'!G47</f>
        <v>0</v>
      </c>
      <c r="F41" s="28">
        <f>'[6]OECD.Stat export'!H47</f>
        <v>0</v>
      </c>
      <c r="G41" s="28">
        <f>'[6]OECD.Stat export'!I47</f>
        <v>0</v>
      </c>
      <c r="H41" s="28">
        <f>'[6]OECD.Stat export'!J47</f>
        <v>0</v>
      </c>
      <c r="I41" s="28">
        <f>'[6]OECD.Stat export'!K47</f>
        <v>0</v>
      </c>
      <c r="J41" s="28">
        <f>'[6]OECD.Stat export'!L47</f>
        <v>0</v>
      </c>
      <c r="K41" s="28">
        <f>'[6]OECD.Stat export'!M47</f>
        <v>0</v>
      </c>
      <c r="L41" s="28">
        <f>'[6]OECD.Stat export'!N47</f>
        <v>0</v>
      </c>
      <c r="M41" s="28">
        <f>'[6]OECD.Stat export'!O47</f>
        <v>0</v>
      </c>
      <c r="N41" s="28">
        <f>'[6]OECD.Stat export'!P47</f>
        <v>0</v>
      </c>
      <c r="O41" s="28">
        <f>'[6]OECD.Stat export'!R47</f>
        <v>19.190000000000001</v>
      </c>
      <c r="P41" s="28">
        <f>'[6]OECD.Stat export'!S47</f>
        <v>18.38</v>
      </c>
      <c r="Q41" s="28">
        <f>'[6]OECD.Stat export'!T47</f>
        <v>23.88</v>
      </c>
      <c r="R41" s="28">
        <f>'[6]OECD.Stat export'!U47</f>
        <v>11.64</v>
      </c>
      <c r="S41" s="28">
        <f>'[6]OECD.Stat export'!V47</f>
        <v>16</v>
      </c>
      <c r="T41" s="28">
        <f t="shared" si="0"/>
        <v>89.09</v>
      </c>
      <c r="U41" s="2">
        <f t="shared" si="2"/>
        <v>1.9292427640944731E-3</v>
      </c>
      <c r="V41" s="28">
        <f t="shared" si="1"/>
        <v>89.09</v>
      </c>
    </row>
    <row r="42" spans="2:22" ht="15" hidden="1">
      <c r="B42" s="28" t="str">
        <f>'[6]OECD.Stat export'!C66</f>
        <v>UNHCR</v>
      </c>
      <c r="C42" s="28">
        <f>'[6]OECD.Stat export'!E66</f>
        <v>25.97</v>
      </c>
      <c r="D42" s="28">
        <f>'[6]OECD.Stat export'!F66</f>
        <v>0.66</v>
      </c>
      <c r="E42" s="28">
        <f>'[6]OECD.Stat export'!G66</f>
        <v>0.32</v>
      </c>
      <c r="F42" s="28">
        <f>'[6]OECD.Stat export'!H66</f>
        <v>0</v>
      </c>
      <c r="G42" s="28">
        <f>'[6]OECD.Stat export'!I66</f>
        <v>0</v>
      </c>
      <c r="H42" s="28">
        <f>'[6]OECD.Stat export'!J66</f>
        <v>8.75</v>
      </c>
      <c r="I42" s="28">
        <f>'[6]OECD.Stat export'!K66</f>
        <v>10.07</v>
      </c>
      <c r="J42" s="28">
        <f>'[6]OECD.Stat export'!L66</f>
        <v>9.83</v>
      </c>
      <c r="K42" s="28">
        <f>'[6]OECD.Stat export'!M66</f>
        <v>0.31</v>
      </c>
      <c r="L42" s="28">
        <f>'[6]OECD.Stat export'!N66</f>
        <v>55.51</v>
      </c>
      <c r="M42" s="28">
        <f>'[6]OECD.Stat export'!O66</f>
        <v>10.81</v>
      </c>
      <c r="N42" s="28">
        <f>'[6]OECD.Stat export'!P66</f>
        <v>8.67</v>
      </c>
      <c r="O42" s="28">
        <f>'[6]OECD.Stat export'!R66</f>
        <v>2.0699999999999998</v>
      </c>
      <c r="P42" s="28">
        <f>'[6]OECD.Stat export'!S66</f>
        <v>0</v>
      </c>
      <c r="Q42" s="28">
        <f>'[6]OECD.Stat export'!T66</f>
        <v>0</v>
      </c>
      <c r="R42" s="28">
        <f>'[6]OECD.Stat export'!U66</f>
        <v>0</v>
      </c>
      <c r="S42" s="28">
        <f>'[6]OECD.Stat export'!V66</f>
        <v>0</v>
      </c>
      <c r="T42" s="28">
        <f t="shared" si="0"/>
        <v>77.36999999999999</v>
      </c>
      <c r="U42" s="2">
        <f t="shared" si="2"/>
        <v>1.6754463201031468E-3</v>
      </c>
      <c r="V42" s="28">
        <f t="shared" si="1"/>
        <v>2.0699999999999998</v>
      </c>
    </row>
    <row r="43" spans="2:22" ht="15" hidden="1">
      <c r="B43" s="28" t="str">
        <f>'[6]OECD.Stat export'!C84</f>
        <v>Lithuania</v>
      </c>
      <c r="C43" s="28">
        <f>'[6]OECD.Stat export'!E84</f>
        <v>0</v>
      </c>
      <c r="D43" s="28">
        <f>'[6]OECD.Stat export'!F84</f>
        <v>0</v>
      </c>
      <c r="E43" s="28">
        <f>'[6]OECD.Stat export'!G84</f>
        <v>0</v>
      </c>
      <c r="F43" s="28">
        <f>'[6]OECD.Stat export'!H84</f>
        <v>0</v>
      </c>
      <c r="G43" s="28">
        <f>'[6]OECD.Stat export'!I84</f>
        <v>0</v>
      </c>
      <c r="H43" s="28">
        <f>'[6]OECD.Stat export'!J84</f>
        <v>0</v>
      </c>
      <c r="I43" s="28">
        <f>'[6]OECD.Stat export'!K84</f>
        <v>0.09</v>
      </c>
      <c r="J43" s="28">
        <f>'[6]OECD.Stat export'!L84</f>
        <v>0.12</v>
      </c>
      <c r="K43" s="28">
        <f>'[6]OECD.Stat export'!M84</f>
        <v>0.03</v>
      </c>
      <c r="L43" s="28">
        <f>'[6]OECD.Stat export'!N84</f>
        <v>0.09</v>
      </c>
      <c r="M43" s="28">
        <f>'[6]OECD.Stat export'!O84</f>
        <v>7.0000000000000007E-2</v>
      </c>
      <c r="N43" s="28">
        <f>'[6]OECD.Stat export'!P84</f>
        <v>5.94</v>
      </c>
      <c r="O43" s="28">
        <f>'[6]OECD.Stat export'!R84</f>
        <v>10.130000000000001</v>
      </c>
      <c r="P43" s="28">
        <f>'[6]OECD.Stat export'!S84</f>
        <v>6.19</v>
      </c>
      <c r="Q43" s="28">
        <f>'[6]OECD.Stat export'!T84</f>
        <v>13.5</v>
      </c>
      <c r="R43" s="28">
        <f>'[6]OECD.Stat export'!U84</f>
        <v>14.04</v>
      </c>
      <c r="S43" s="28">
        <f>'[6]OECD.Stat export'!V84</f>
        <v>17.309999999999999</v>
      </c>
      <c r="T43" s="28">
        <f t="shared" si="0"/>
        <v>67.3</v>
      </c>
      <c r="U43" s="2">
        <f t="shared" si="2"/>
        <v>1.4573806041481426E-3</v>
      </c>
      <c r="V43" s="28">
        <f t="shared" si="1"/>
        <v>61.17</v>
      </c>
    </row>
    <row r="44" spans="2:22" ht="15" hidden="1">
      <c r="B44" s="28" t="str">
        <f>'[6]OECD.Stat export'!C28</f>
        <v>New Zealand</v>
      </c>
      <c r="C44" s="28">
        <f>'[6]OECD.Stat export'!E28</f>
        <v>0</v>
      </c>
      <c r="D44" s="28">
        <f>'[6]OECD.Stat export'!F28</f>
        <v>0.11</v>
      </c>
      <c r="E44" s="28">
        <f>'[6]OECD.Stat export'!G28</f>
        <v>0.36</v>
      </c>
      <c r="F44" s="28">
        <f>'[6]OECD.Stat export'!H28</f>
        <v>0.06</v>
      </c>
      <c r="G44" s="28">
        <f>'[6]OECD.Stat export'!I28</f>
        <v>0.02</v>
      </c>
      <c r="H44" s="28">
        <f>'[6]OECD.Stat export'!J28</f>
        <v>0.26</v>
      </c>
      <c r="I44" s="28">
        <f>'[6]OECD.Stat export'!K28</f>
        <v>1.49</v>
      </c>
      <c r="J44" s="28">
        <f>'[6]OECD.Stat export'!L28</f>
        <v>4.54</v>
      </c>
      <c r="K44" s="28">
        <f>'[6]OECD.Stat export'!M28</f>
        <v>2.4500000000000002</v>
      </c>
      <c r="L44" s="28">
        <f>'[6]OECD.Stat export'!N28</f>
        <v>14.8</v>
      </c>
      <c r="M44" s="28">
        <f>'[6]OECD.Stat export'!O28</f>
        <v>12.55</v>
      </c>
      <c r="N44" s="28">
        <f>'[6]OECD.Stat export'!P28</f>
        <v>4.7699999999999996</v>
      </c>
      <c r="O44" s="28">
        <f>'[6]OECD.Stat export'!R28</f>
        <v>9.6999999999999993</v>
      </c>
      <c r="P44" s="28">
        <f>'[6]OECD.Stat export'!S28</f>
        <v>5.7</v>
      </c>
      <c r="Q44" s="28">
        <f>'[6]OECD.Stat export'!T28</f>
        <v>3.99</v>
      </c>
      <c r="R44" s="28">
        <f>'[6]OECD.Stat export'!U28</f>
        <v>6.03</v>
      </c>
      <c r="S44" s="28">
        <f>'[6]OECD.Stat export'!V28</f>
        <v>15.87</v>
      </c>
      <c r="T44" s="28">
        <f t="shared" si="0"/>
        <v>75.86</v>
      </c>
      <c r="U44" s="2">
        <f t="shared" si="2"/>
        <v>1.6427472902032407E-3</v>
      </c>
      <c r="V44" s="28">
        <f t="shared" si="1"/>
        <v>41.29</v>
      </c>
    </row>
    <row r="45" spans="2:22" ht="15" hidden="1">
      <c r="B45" s="28" t="str">
        <f>'[6]OECD.Stat export'!C22</f>
        <v>Ireland</v>
      </c>
      <c r="C45" s="28">
        <f>'[6]OECD.Stat export'!E22</f>
        <v>0.34</v>
      </c>
      <c r="D45" s="28">
        <f>'[6]OECD.Stat export'!F22</f>
        <v>0.44</v>
      </c>
      <c r="E45" s="28">
        <f>'[6]OECD.Stat export'!G22</f>
        <v>0.82</v>
      </c>
      <c r="F45" s="28">
        <f>'[6]OECD.Stat export'!H22</f>
        <v>0.46</v>
      </c>
      <c r="G45" s="28">
        <f>'[6]OECD.Stat export'!I22</f>
        <v>0.64</v>
      </c>
      <c r="H45" s="28">
        <f>'[6]OECD.Stat export'!J22</f>
        <v>0.9</v>
      </c>
      <c r="I45" s="28">
        <f>'[6]OECD.Stat export'!K22</f>
        <v>7.42</v>
      </c>
      <c r="J45" s="28">
        <f>'[6]OECD.Stat export'!L22</f>
        <v>9.5500000000000007</v>
      </c>
      <c r="K45" s="28">
        <f>'[6]OECD.Stat export'!M22</f>
        <v>6.13</v>
      </c>
      <c r="L45" s="28">
        <f>'[6]OECD.Stat export'!N22</f>
        <v>4.72</v>
      </c>
      <c r="M45" s="28">
        <f>'[6]OECD.Stat export'!O22</f>
        <v>3.17</v>
      </c>
      <c r="N45" s="28">
        <f>'[6]OECD.Stat export'!P22</f>
        <v>4.46</v>
      </c>
      <c r="O45" s="28">
        <f>'[6]OECD.Stat export'!R22</f>
        <v>5.4</v>
      </c>
      <c r="P45" s="28">
        <f>'[6]OECD.Stat export'!S22</f>
        <v>6.55</v>
      </c>
      <c r="Q45" s="28">
        <f>'[6]OECD.Stat export'!T22</f>
        <v>8.9700000000000006</v>
      </c>
      <c r="R45" s="28">
        <f>'[6]OECD.Stat export'!U22</f>
        <v>8.4700000000000006</v>
      </c>
      <c r="S45" s="28">
        <f>'[6]OECD.Stat export'!V22</f>
        <v>7.18</v>
      </c>
      <c r="T45" s="28">
        <f t="shared" ref="T45:T72" si="4">SUM(K45:S45)</f>
        <v>55.050000000000004</v>
      </c>
      <c r="U45" s="2">
        <f t="shared" si="2"/>
        <v>1.1921070172118166E-3</v>
      </c>
      <c r="V45" s="28">
        <f t="shared" si="1"/>
        <v>36.57</v>
      </c>
    </row>
    <row r="46" spans="2:22" ht="15" hidden="1">
      <c r="B46" s="28" t="str">
        <f>'[6]OECD.Stat export'!C49</f>
        <v>Global Fund</v>
      </c>
      <c r="C46" s="28">
        <f>'[6]OECD.Stat export'!E49</f>
        <v>0</v>
      </c>
      <c r="D46" s="28">
        <f>'[6]OECD.Stat export'!F49</f>
        <v>0</v>
      </c>
      <c r="E46" s="28">
        <f>'[6]OECD.Stat export'!G49</f>
        <v>0</v>
      </c>
      <c r="F46" s="28">
        <f>'[6]OECD.Stat export'!H49</f>
        <v>0</v>
      </c>
      <c r="G46" s="28">
        <f>'[6]OECD.Stat export'!I49</f>
        <v>0</v>
      </c>
      <c r="H46" s="28">
        <f>'[6]OECD.Stat export'!J49</f>
        <v>0</v>
      </c>
      <c r="I46" s="28">
        <f>'[6]OECD.Stat export'!K49</f>
        <v>0</v>
      </c>
      <c r="J46" s="28">
        <f>'[6]OECD.Stat export'!L49</f>
        <v>0</v>
      </c>
      <c r="K46" s="28">
        <f>'[6]OECD.Stat export'!M49</f>
        <v>0</v>
      </c>
      <c r="L46" s="28">
        <f>'[6]OECD.Stat export'!N49</f>
        <v>2.06</v>
      </c>
      <c r="M46" s="28">
        <f>'[6]OECD.Stat export'!O49</f>
        <v>1.29</v>
      </c>
      <c r="N46" s="28">
        <f>'[6]OECD.Stat export'!P49</f>
        <v>4.4800000000000004</v>
      </c>
      <c r="O46" s="28">
        <f>'[6]OECD.Stat export'!R49</f>
        <v>9.3800000000000008</v>
      </c>
      <c r="P46" s="28">
        <f>'[6]OECD.Stat export'!S49</f>
        <v>27.26</v>
      </c>
      <c r="Q46" s="28">
        <f>'[6]OECD.Stat export'!T49</f>
        <v>8.73</v>
      </c>
      <c r="R46" s="28">
        <f>'[6]OECD.Stat export'!U49</f>
        <v>2.56</v>
      </c>
      <c r="S46" s="28">
        <f>'[6]OECD.Stat export'!V49</f>
        <v>18.43</v>
      </c>
      <c r="T46" s="28">
        <f t="shared" si="4"/>
        <v>74.19</v>
      </c>
      <c r="U46" s="2">
        <f t="shared" si="2"/>
        <v>1.6065834624331456E-3</v>
      </c>
      <c r="V46" s="28">
        <f t="shared" si="1"/>
        <v>66.360000000000014</v>
      </c>
    </row>
    <row r="47" spans="2:22" ht="15" hidden="1">
      <c r="B47" s="28" t="str">
        <f>'[6]OECD.Stat export'!C12</f>
        <v>Austria</v>
      </c>
      <c r="C47" s="28">
        <f>'[6]OECD.Stat export'!E12</f>
        <v>0.97</v>
      </c>
      <c r="D47" s="28">
        <f>'[6]OECD.Stat export'!F12</f>
        <v>3.49</v>
      </c>
      <c r="E47" s="28">
        <f>'[6]OECD.Stat export'!G12</f>
        <v>2.5499999999999998</v>
      </c>
      <c r="F47" s="28">
        <f>'[6]OECD.Stat export'!H12</f>
        <v>0.82</v>
      </c>
      <c r="G47" s="28">
        <f>'[6]OECD.Stat export'!I12</f>
        <v>3.53</v>
      </c>
      <c r="H47" s="28">
        <f>'[6]OECD.Stat export'!J12</f>
        <v>9.98</v>
      </c>
      <c r="I47" s="28">
        <f>'[6]OECD.Stat export'!K12</f>
        <v>16.8</v>
      </c>
      <c r="J47" s="28">
        <f>'[6]OECD.Stat export'!L12</f>
        <v>21.64</v>
      </c>
      <c r="K47" s="28">
        <f>'[6]OECD.Stat export'!M12</f>
        <v>9.2100000000000009</v>
      </c>
      <c r="L47" s="28">
        <f>'[6]OECD.Stat export'!N12</f>
        <v>10.33</v>
      </c>
      <c r="M47" s="28">
        <f>'[6]OECD.Stat export'!O12</f>
        <v>8.98</v>
      </c>
      <c r="N47" s="28">
        <f>'[6]OECD.Stat export'!P12</f>
        <v>1.41</v>
      </c>
      <c r="O47" s="28">
        <f>'[6]OECD.Stat export'!R12</f>
        <v>0.8</v>
      </c>
      <c r="P47" s="28">
        <f>'[6]OECD.Stat export'!S12</f>
        <v>0.8</v>
      </c>
      <c r="Q47" s="28">
        <f>'[6]OECD.Stat export'!T12</f>
        <v>2.4300000000000002</v>
      </c>
      <c r="R47" s="28">
        <f>'[6]OECD.Stat export'!U12</f>
        <v>0.97</v>
      </c>
      <c r="S47" s="28">
        <f>'[6]OECD.Stat export'!V12</f>
        <v>1.29</v>
      </c>
      <c r="T47" s="28">
        <f t="shared" si="4"/>
        <v>36.22</v>
      </c>
      <c r="U47" s="2">
        <f t="shared" si="2"/>
        <v>7.8434361786397814E-4</v>
      </c>
      <c r="V47" s="28">
        <f t="shared" si="1"/>
        <v>6.29</v>
      </c>
    </row>
    <row r="48" spans="2:22" ht="15" hidden="1">
      <c r="B48" s="28" t="str">
        <f>'[6]OECD.Stat export'!C31</f>
        <v>Portugal</v>
      </c>
      <c r="C48" s="28">
        <f>'[6]OECD.Stat export'!E31</f>
        <v>0</v>
      </c>
      <c r="D48" s="28">
        <f>'[6]OECD.Stat export'!F31</f>
        <v>0</v>
      </c>
      <c r="E48" s="28">
        <f>'[6]OECD.Stat export'!G31</f>
        <v>0</v>
      </c>
      <c r="F48" s="28">
        <f>'[6]OECD.Stat export'!H31</f>
        <v>0</v>
      </c>
      <c r="G48" s="28">
        <f>'[6]OECD.Stat export'!I31</f>
        <v>0</v>
      </c>
      <c r="H48" s="28">
        <f>'[6]OECD.Stat export'!J31</f>
        <v>0</v>
      </c>
      <c r="I48" s="28">
        <f>'[6]OECD.Stat export'!K31</f>
        <v>0</v>
      </c>
      <c r="J48" s="28">
        <f>'[6]OECD.Stat export'!L31</f>
        <v>1.61</v>
      </c>
      <c r="K48" s="28">
        <f>'[6]OECD.Stat export'!M31</f>
        <v>0.31</v>
      </c>
      <c r="L48" s="28">
        <f>'[6]OECD.Stat export'!N31</f>
        <v>2.29</v>
      </c>
      <c r="M48" s="28">
        <f>'[6]OECD.Stat export'!O31</f>
        <v>6.25</v>
      </c>
      <c r="N48" s="28">
        <f>'[6]OECD.Stat export'!P31</f>
        <v>7.14</v>
      </c>
      <c r="O48" s="28">
        <f>'[6]OECD.Stat export'!R31</f>
        <v>12.83</v>
      </c>
      <c r="P48" s="28">
        <f>'[6]OECD.Stat export'!S31</f>
        <v>10.8</v>
      </c>
      <c r="Q48" s="28">
        <f>'[6]OECD.Stat export'!T31</f>
        <v>13.59</v>
      </c>
      <c r="R48" s="28">
        <f>'[6]OECD.Stat export'!U31</f>
        <v>1.94</v>
      </c>
      <c r="S48" s="28">
        <f>'[6]OECD.Stat export'!V31</f>
        <v>2.36</v>
      </c>
      <c r="T48" s="28">
        <f t="shared" si="4"/>
        <v>57.510000000000005</v>
      </c>
      <c r="U48" s="2">
        <f t="shared" si="2"/>
        <v>1.2453782844659687E-3</v>
      </c>
      <c r="V48" s="28">
        <f t="shared" si="1"/>
        <v>41.519999999999996</v>
      </c>
    </row>
    <row r="49" spans="2:22" ht="15" hidden="1">
      <c r="B49" s="28" t="str">
        <f>'[6]OECD.Stat export'!C65</f>
        <v>UNFPA</v>
      </c>
      <c r="C49" s="28">
        <f>'[6]OECD.Stat export'!E65</f>
        <v>0.01</v>
      </c>
      <c r="D49" s="28">
        <f>'[6]OECD.Stat export'!F65</f>
        <v>0</v>
      </c>
      <c r="E49" s="28">
        <f>'[6]OECD.Stat export'!G65</f>
        <v>0.01</v>
      </c>
      <c r="F49" s="28">
        <f>'[6]OECD.Stat export'!H65</f>
        <v>0.51</v>
      </c>
      <c r="G49" s="28">
        <f>'[6]OECD.Stat export'!I65</f>
        <v>0.75</v>
      </c>
      <c r="H49" s="28">
        <f>'[6]OECD.Stat export'!J65</f>
        <v>1.1399999999999999</v>
      </c>
      <c r="I49" s="28">
        <f>'[6]OECD.Stat export'!K65</f>
        <v>1.22</v>
      </c>
      <c r="J49" s="28">
        <f>'[6]OECD.Stat export'!L65</f>
        <v>13.73</v>
      </c>
      <c r="K49" s="28">
        <f>'[6]OECD.Stat export'!M65</f>
        <v>8.01</v>
      </c>
      <c r="L49" s="28">
        <f>'[6]OECD.Stat export'!N65</f>
        <v>1.66</v>
      </c>
      <c r="M49" s="28">
        <f>'[6]OECD.Stat export'!O65</f>
        <v>3.76</v>
      </c>
      <c r="N49" s="28">
        <f>'[6]OECD.Stat export'!P65</f>
        <v>4.3</v>
      </c>
      <c r="O49" s="28">
        <f>'[6]OECD.Stat export'!R65</f>
        <v>4.2699999999999996</v>
      </c>
      <c r="P49" s="28">
        <f>'[6]OECD.Stat export'!S65</f>
        <v>5.29</v>
      </c>
      <c r="Q49" s="28">
        <f>'[6]OECD.Stat export'!T65</f>
        <v>6.04</v>
      </c>
      <c r="R49" s="28">
        <f>'[6]OECD.Stat export'!U65</f>
        <v>6.16</v>
      </c>
      <c r="S49" s="28">
        <f>'[6]OECD.Stat export'!V65</f>
        <v>6.07</v>
      </c>
      <c r="T49" s="28">
        <f t="shared" si="4"/>
        <v>45.559999999999995</v>
      </c>
      <c r="U49" s="2">
        <f t="shared" si="2"/>
        <v>9.866011935362462E-4</v>
      </c>
      <c r="V49" s="28">
        <f t="shared" si="1"/>
        <v>27.83</v>
      </c>
    </row>
    <row r="50" spans="2:22" ht="15" hidden="1">
      <c r="B50" s="28" t="str">
        <f>'[6]OECD.Stat export'!C95</f>
        <v>Bill &amp; Melinda Gates Foundation</v>
      </c>
      <c r="C50" s="28">
        <f>'[6]OECD.Stat export'!E95</f>
        <v>0</v>
      </c>
      <c r="D50" s="28">
        <f>'[6]OECD.Stat export'!F95</f>
        <v>0</v>
      </c>
      <c r="E50" s="28">
        <f>'[6]OECD.Stat export'!G95</f>
        <v>0</v>
      </c>
      <c r="F50" s="28">
        <f>'[6]OECD.Stat export'!H95</f>
        <v>0</v>
      </c>
      <c r="G50" s="28">
        <f>'[6]OECD.Stat export'!I95</f>
        <v>0</v>
      </c>
      <c r="H50" s="28">
        <f>'[6]OECD.Stat export'!J95</f>
        <v>0</v>
      </c>
      <c r="I50" s="28">
        <f>'[6]OECD.Stat export'!K95</f>
        <v>0</v>
      </c>
      <c r="J50" s="28">
        <f>'[6]OECD.Stat export'!L95</f>
        <v>0</v>
      </c>
      <c r="K50" s="28">
        <f>'[6]OECD.Stat export'!M95</f>
        <v>0</v>
      </c>
      <c r="L50" s="28">
        <f>'[6]OECD.Stat export'!N95</f>
        <v>0</v>
      </c>
      <c r="M50" s="28">
        <f>'[6]OECD.Stat export'!O95</f>
        <v>0</v>
      </c>
      <c r="N50" s="28">
        <f>'[6]OECD.Stat export'!P95</f>
        <v>0</v>
      </c>
      <c r="O50" s="28">
        <f>'[6]OECD.Stat export'!R95</f>
        <v>0</v>
      </c>
      <c r="P50" s="28">
        <f>'[6]OECD.Stat export'!S95</f>
        <v>4.97</v>
      </c>
      <c r="Q50" s="28">
        <f>'[6]OECD.Stat export'!T95</f>
        <v>6.55</v>
      </c>
      <c r="R50" s="28">
        <f>'[6]OECD.Stat export'!U95</f>
        <v>23.22</v>
      </c>
      <c r="S50" s="28">
        <f>'[6]OECD.Stat export'!V95</f>
        <v>17.98</v>
      </c>
      <c r="T50" s="28">
        <f t="shared" si="4"/>
        <v>52.72</v>
      </c>
      <c r="U50" s="2">
        <f t="shared" si="2"/>
        <v>1.1416508982271928E-3</v>
      </c>
      <c r="V50" s="28">
        <f t="shared" si="1"/>
        <v>52.72</v>
      </c>
    </row>
    <row r="51" spans="2:22" ht="15" hidden="1">
      <c r="B51" s="28" t="str">
        <f>'[6]OECD.Stat export'!C26</f>
        <v>Luxembourg</v>
      </c>
      <c r="C51" s="28">
        <f>'[6]OECD.Stat export'!E26</f>
        <v>0.79</v>
      </c>
      <c r="D51" s="28">
        <f>'[6]OECD.Stat export'!F26</f>
        <v>0.72</v>
      </c>
      <c r="E51" s="28">
        <f>'[6]OECD.Stat export'!G26</f>
        <v>0.82</v>
      </c>
      <c r="F51" s="28">
        <f>'[6]OECD.Stat export'!H26</f>
        <v>0.96</v>
      </c>
      <c r="G51" s="28">
        <f>'[6]OECD.Stat export'!I26</f>
        <v>0.26</v>
      </c>
      <c r="H51" s="28">
        <f>'[6]OECD.Stat export'!J26</f>
        <v>0.37</v>
      </c>
      <c r="I51" s="28">
        <f>'[6]OECD.Stat export'!K26</f>
        <v>12.98</v>
      </c>
      <c r="J51" s="28">
        <f>'[6]OECD.Stat export'!L26</f>
        <v>9.3800000000000008</v>
      </c>
      <c r="K51" s="28">
        <f>'[6]OECD.Stat export'!M26</f>
        <v>2.36</v>
      </c>
      <c r="L51" s="28">
        <f>'[6]OECD.Stat export'!N26</f>
        <v>1.34</v>
      </c>
      <c r="M51" s="28">
        <f>'[6]OECD.Stat export'!O26</f>
        <v>1.95</v>
      </c>
      <c r="N51" s="28">
        <f>'[6]OECD.Stat export'!P26</f>
        <v>2.64</v>
      </c>
      <c r="O51" s="28">
        <f>'[6]OECD.Stat export'!R26</f>
        <v>3.71</v>
      </c>
      <c r="P51" s="28">
        <f>'[6]OECD.Stat export'!S26</f>
        <v>3.97</v>
      </c>
      <c r="Q51" s="28">
        <f>'[6]OECD.Stat export'!T26</f>
        <v>3.32</v>
      </c>
      <c r="R51" s="28">
        <f>'[6]OECD.Stat export'!U26</f>
        <v>3.3</v>
      </c>
      <c r="S51" s="28">
        <f>'[6]OECD.Stat export'!V26</f>
        <v>3.02</v>
      </c>
      <c r="T51" s="28">
        <f t="shared" si="4"/>
        <v>25.61</v>
      </c>
      <c r="U51" s="2">
        <f t="shared" si="2"/>
        <v>5.5458420909708665E-4</v>
      </c>
      <c r="V51" s="28">
        <f t="shared" si="1"/>
        <v>17.32</v>
      </c>
    </row>
    <row r="52" spans="2:22" ht="15" hidden="1">
      <c r="B52" s="28" t="str">
        <f>'[6]OECD.Stat export'!C71</f>
        <v>WFP</v>
      </c>
      <c r="C52" s="28">
        <f>'[6]OECD.Stat export'!E71</f>
        <v>40.130000000000003</v>
      </c>
      <c r="D52" s="28">
        <f>'[6]OECD.Stat export'!F71</f>
        <v>22.35</v>
      </c>
      <c r="E52" s="28">
        <f>'[6]OECD.Stat export'!G71</f>
        <v>35.56</v>
      </c>
      <c r="F52" s="28">
        <f>'[6]OECD.Stat export'!H71</f>
        <v>0.24</v>
      </c>
      <c r="G52" s="28">
        <f>'[6]OECD.Stat export'!I71</f>
        <v>3.57</v>
      </c>
      <c r="H52" s="28">
        <f>'[6]OECD.Stat export'!J71</f>
        <v>10.119999999999999</v>
      </c>
      <c r="I52" s="28">
        <f>'[6]OECD.Stat export'!K71</f>
        <v>10.55</v>
      </c>
      <c r="J52" s="28">
        <f>'[6]OECD.Stat export'!L71</f>
        <v>2.98</v>
      </c>
      <c r="K52" s="28">
        <f>'[6]OECD.Stat export'!M71</f>
        <v>1.94</v>
      </c>
      <c r="L52" s="28">
        <f>'[6]OECD.Stat export'!N71</f>
        <v>-2.7</v>
      </c>
      <c r="M52" s="28">
        <f>'[6]OECD.Stat export'!O71</f>
        <v>0</v>
      </c>
      <c r="N52" s="28">
        <f>'[6]OECD.Stat export'!P71</f>
        <v>1.74</v>
      </c>
      <c r="O52" s="28">
        <f>'[6]OECD.Stat export'!R71</f>
        <v>4.54</v>
      </c>
      <c r="P52" s="28">
        <f>'[6]OECD.Stat export'!S71</f>
        <v>2.73</v>
      </c>
      <c r="Q52" s="28">
        <f>'[6]OECD.Stat export'!T71</f>
        <v>11.77</v>
      </c>
      <c r="R52" s="28">
        <f>'[6]OECD.Stat export'!U71</f>
        <v>1.29</v>
      </c>
      <c r="S52" s="28">
        <f>'[6]OECD.Stat export'!V71</f>
        <v>9.24</v>
      </c>
      <c r="T52" s="28">
        <f t="shared" si="4"/>
        <v>30.549999999999997</v>
      </c>
      <c r="U52" s="2">
        <f t="shared" si="2"/>
        <v>6.6155984333916428E-4</v>
      </c>
      <c r="V52" s="28">
        <f t="shared" si="1"/>
        <v>29.57</v>
      </c>
    </row>
    <row r="53" spans="2:22" ht="15" hidden="1">
      <c r="B53" s="28" t="str">
        <f>'[6]OECD.Stat export'!C30</f>
        <v>Poland</v>
      </c>
      <c r="C53" s="28">
        <f>'[6]OECD.Stat export'!E30</f>
        <v>0</v>
      </c>
      <c r="D53" s="28">
        <f>'[6]OECD.Stat export'!F30</f>
        <v>0</v>
      </c>
      <c r="E53" s="28">
        <f>'[6]OECD.Stat export'!G30</f>
        <v>0</v>
      </c>
      <c r="F53" s="28">
        <f>'[6]OECD.Stat export'!H30</f>
        <v>0.05</v>
      </c>
      <c r="G53" s="28">
        <f>'[6]OECD.Stat export'!I30</f>
        <v>0.11</v>
      </c>
      <c r="H53" s="28">
        <f>'[6]OECD.Stat export'!J30</f>
        <v>0.04</v>
      </c>
      <c r="I53" s="28">
        <f>'[6]OECD.Stat export'!K30</f>
        <v>0.17</v>
      </c>
      <c r="J53" s="28">
        <f>'[6]OECD.Stat export'!L30</f>
        <v>0.49</v>
      </c>
      <c r="K53" s="28">
        <f>'[6]OECD.Stat export'!M30</f>
        <v>0.17</v>
      </c>
      <c r="L53" s="28">
        <f>'[6]OECD.Stat export'!N30</f>
        <v>0.28999999999999998</v>
      </c>
      <c r="M53" s="28">
        <f>'[6]OECD.Stat export'!O30</f>
        <v>0.4</v>
      </c>
      <c r="N53" s="28">
        <f>'[6]OECD.Stat export'!P30</f>
        <v>0.63</v>
      </c>
      <c r="O53" s="28">
        <f>'[6]OECD.Stat export'!R30</f>
        <v>1.58</v>
      </c>
      <c r="P53" s="28">
        <f>'[6]OECD.Stat export'!S30</f>
        <v>6.5</v>
      </c>
      <c r="Q53" s="28">
        <f>'[6]OECD.Stat export'!T30</f>
        <v>6.64</v>
      </c>
      <c r="R53" s="28">
        <f>'[6]OECD.Stat export'!U30</f>
        <v>8.8000000000000007</v>
      </c>
      <c r="S53" s="28">
        <f>'[6]OECD.Stat export'!V30</f>
        <v>9.07</v>
      </c>
      <c r="T53" s="28">
        <f t="shared" si="4"/>
        <v>34.08</v>
      </c>
      <c r="U53" s="2">
        <f t="shared" si="2"/>
        <v>7.3800194635020356E-4</v>
      </c>
      <c r="V53" s="28">
        <f t="shared" si="1"/>
        <v>32.590000000000003</v>
      </c>
    </row>
    <row r="54" spans="2:22" ht="15" hidden="1">
      <c r="B54" s="28" t="str">
        <f>'[6]OECD.Stat export'!C79</f>
        <v>Hungary</v>
      </c>
      <c r="C54" s="28">
        <f>'[6]OECD.Stat export'!E79</f>
        <v>0</v>
      </c>
      <c r="D54" s="28">
        <f>'[6]OECD.Stat export'!F79</f>
        <v>0</v>
      </c>
      <c r="E54" s="28">
        <f>'[6]OECD.Stat export'!G79</f>
        <v>0</v>
      </c>
      <c r="F54" s="28">
        <f>'[6]OECD.Stat export'!H79</f>
        <v>0</v>
      </c>
      <c r="G54" s="28">
        <f>'[6]OECD.Stat export'!I79</f>
        <v>0</v>
      </c>
      <c r="H54" s="28">
        <f>'[6]OECD.Stat export'!J79</f>
        <v>0</v>
      </c>
      <c r="I54" s="28">
        <f>'[6]OECD.Stat export'!K79</f>
        <v>0</v>
      </c>
      <c r="J54" s="28">
        <f>'[6]OECD.Stat export'!L79</f>
        <v>0</v>
      </c>
      <c r="K54" s="28">
        <f>'[6]OECD.Stat export'!M79</f>
        <v>0</v>
      </c>
      <c r="L54" s="28">
        <f>'[6]OECD.Stat export'!N79</f>
        <v>1.94</v>
      </c>
      <c r="M54" s="28">
        <f>'[6]OECD.Stat export'!O79</f>
        <v>0.08</v>
      </c>
      <c r="N54" s="28">
        <f>'[6]OECD.Stat export'!P79</f>
        <v>0.45</v>
      </c>
      <c r="O54" s="28">
        <f>'[6]OECD.Stat export'!R79</f>
        <v>3.57</v>
      </c>
      <c r="P54" s="28">
        <f>'[6]OECD.Stat export'!S79</f>
        <v>8.2100000000000009</v>
      </c>
      <c r="Q54" s="28">
        <f>'[6]OECD.Stat export'!T79</f>
        <v>6.31</v>
      </c>
      <c r="R54" s="28">
        <f>'[6]OECD.Stat export'!U79</f>
        <v>6.33</v>
      </c>
      <c r="S54" s="28">
        <f>'[6]OECD.Stat export'!V79</f>
        <v>1.83</v>
      </c>
      <c r="T54" s="28">
        <f t="shared" si="4"/>
        <v>28.72</v>
      </c>
      <c r="U54" s="2">
        <f t="shared" si="2"/>
        <v>6.2193121769888045E-4</v>
      </c>
      <c r="V54" s="28">
        <f t="shared" si="1"/>
        <v>26.25</v>
      </c>
    </row>
    <row r="55" spans="2:22" ht="15" hidden="1">
      <c r="B55" s="28" t="str">
        <f>'[6]OECD.Stat export'!C70</f>
        <v>UNTA</v>
      </c>
      <c r="C55" s="28">
        <f>'[6]OECD.Stat export'!E70</f>
        <v>7.13</v>
      </c>
      <c r="D55" s="28">
        <f>'[6]OECD.Stat export'!F70</f>
        <v>3.2</v>
      </c>
      <c r="E55" s="28">
        <f>'[6]OECD.Stat export'!G70</f>
        <v>6.01</v>
      </c>
      <c r="F55" s="28">
        <f>'[6]OECD.Stat export'!H70</f>
        <v>3.5</v>
      </c>
      <c r="G55" s="28">
        <f>'[6]OECD.Stat export'!I70</f>
        <v>5.61</v>
      </c>
      <c r="H55" s="28">
        <f>'[6]OECD.Stat export'!J70</f>
        <v>5.0999999999999996</v>
      </c>
      <c r="I55" s="28">
        <f>'[6]OECD.Stat export'!K70</f>
        <v>5.68</v>
      </c>
      <c r="J55" s="28">
        <f>'[6]OECD.Stat export'!L70</f>
        <v>6.35</v>
      </c>
      <c r="K55" s="28">
        <f>'[6]OECD.Stat export'!M70</f>
        <v>5.44</v>
      </c>
      <c r="L55" s="28">
        <f>'[6]OECD.Stat export'!N70</f>
        <v>4.7699999999999996</v>
      </c>
      <c r="M55" s="28">
        <f>'[6]OECD.Stat export'!O70</f>
        <v>5.7</v>
      </c>
      <c r="N55" s="28">
        <f>'[6]OECD.Stat export'!P70</f>
        <v>3.43</v>
      </c>
      <c r="O55" s="28">
        <f>'[6]OECD.Stat export'!R70</f>
        <v>0.98</v>
      </c>
      <c r="P55" s="28">
        <f>'[6]OECD.Stat export'!S70</f>
        <v>0</v>
      </c>
      <c r="Q55" s="28">
        <f>'[6]OECD.Stat export'!T70</f>
        <v>0</v>
      </c>
      <c r="R55" s="28">
        <f>'[6]OECD.Stat export'!U70</f>
        <v>0</v>
      </c>
      <c r="S55" s="28">
        <f>'[6]OECD.Stat export'!V70</f>
        <v>0</v>
      </c>
      <c r="T55" s="28">
        <f t="shared" si="4"/>
        <v>20.32</v>
      </c>
      <c r="U55" s="2">
        <f t="shared" si="2"/>
        <v>4.4002932951397116E-4</v>
      </c>
      <c r="V55" s="28">
        <f t="shared" si="1"/>
        <v>0.98</v>
      </c>
    </row>
    <row r="56" spans="2:22" ht="15" hidden="1">
      <c r="B56" s="28" t="str">
        <f>'[6]OECD.Stat export'!C81</f>
        <v>Kuwait (KFAED)</v>
      </c>
      <c r="C56" s="28">
        <f>'[6]OECD.Stat export'!E81</f>
        <v>0</v>
      </c>
      <c r="D56" s="28">
        <f>'[6]OECD.Stat export'!F81</f>
        <v>0</v>
      </c>
      <c r="E56" s="28">
        <f>'[6]OECD.Stat export'!G81</f>
        <v>0</v>
      </c>
      <c r="F56" s="28">
        <f>'[6]OECD.Stat export'!H81</f>
        <v>0</v>
      </c>
      <c r="G56" s="28">
        <f>'[6]OECD.Stat export'!I81</f>
        <v>0</v>
      </c>
      <c r="H56" s="28">
        <f>'[6]OECD.Stat export'!J81</f>
        <v>0</v>
      </c>
      <c r="I56" s="28">
        <f>'[6]OECD.Stat export'!K81</f>
        <v>0</v>
      </c>
      <c r="J56" s="28">
        <f>'[6]OECD.Stat export'!L81</f>
        <v>7.55</v>
      </c>
      <c r="K56" s="28">
        <f>'[6]OECD.Stat export'!M81</f>
        <v>0</v>
      </c>
      <c r="L56" s="28">
        <f>'[6]OECD.Stat export'!N81</f>
        <v>15.82</v>
      </c>
      <c r="M56" s="28">
        <f>'[6]OECD.Stat export'!O81</f>
        <v>0.27</v>
      </c>
      <c r="N56" s="28">
        <f>'[6]OECD.Stat export'!P81</f>
        <v>1.95</v>
      </c>
      <c r="O56" s="28">
        <f>'[6]OECD.Stat export'!R81</f>
        <v>0</v>
      </c>
      <c r="P56" s="28">
        <f>'[6]OECD.Stat export'!S81</f>
        <v>0</v>
      </c>
      <c r="Q56" s="28">
        <f>'[6]OECD.Stat export'!T81</f>
        <v>0</v>
      </c>
      <c r="R56" s="28">
        <f>'[6]OECD.Stat export'!U81</f>
        <v>0</v>
      </c>
      <c r="S56" s="28">
        <f>'[6]OECD.Stat export'!V81</f>
        <v>0</v>
      </c>
      <c r="T56" s="28">
        <f t="shared" si="4"/>
        <v>18.04</v>
      </c>
      <c r="U56" s="2">
        <f t="shared" si="2"/>
        <v>3.9065595986378145E-4</v>
      </c>
      <c r="V56" s="28">
        <f t="shared" si="1"/>
        <v>0</v>
      </c>
    </row>
    <row r="57" spans="2:22" ht="15" hidden="1">
      <c r="B57" s="28" t="str">
        <f>'[6]OECD.Stat export'!C57</f>
        <v>Isl.Dev Bank</v>
      </c>
      <c r="C57" s="28">
        <f>'[6]OECD.Stat export'!E57</f>
        <v>0</v>
      </c>
      <c r="D57" s="28">
        <f>'[6]OECD.Stat export'!F57</f>
        <v>0</v>
      </c>
      <c r="E57" s="28">
        <f>'[6]OECD.Stat export'!G57</f>
        <v>0</v>
      </c>
      <c r="F57" s="28">
        <f>'[6]OECD.Stat export'!H57</f>
        <v>0</v>
      </c>
      <c r="G57" s="28">
        <f>'[6]OECD.Stat export'!I57</f>
        <v>7.0000000000000007E-2</v>
      </c>
      <c r="H57" s="28">
        <f>'[6]OECD.Stat export'!J57</f>
        <v>0</v>
      </c>
      <c r="I57" s="28">
        <f>'[6]OECD.Stat export'!K57</f>
        <v>0.3</v>
      </c>
      <c r="J57" s="28">
        <f>'[6]OECD.Stat export'!L57</f>
        <v>0.46</v>
      </c>
      <c r="K57" s="28">
        <f>'[6]OECD.Stat export'!M57</f>
        <v>0.13</v>
      </c>
      <c r="L57" s="28">
        <f>'[6]OECD.Stat export'!N57</f>
        <v>0</v>
      </c>
      <c r="M57" s="28">
        <f>'[6]OECD.Stat export'!O57</f>
        <v>0.02</v>
      </c>
      <c r="N57" s="28">
        <f>'[6]OECD.Stat export'!P57</f>
        <v>-0.28000000000000003</v>
      </c>
      <c r="O57" s="28">
        <f>'[6]OECD.Stat export'!R57</f>
        <v>0.47</v>
      </c>
      <c r="P57" s="28">
        <f>'[6]OECD.Stat export'!S57</f>
        <v>7.7</v>
      </c>
      <c r="Q57" s="28">
        <f>'[6]OECD.Stat export'!T57</f>
        <v>6.55</v>
      </c>
      <c r="R57" s="28">
        <f>'[6]OECD.Stat export'!U57</f>
        <v>0</v>
      </c>
      <c r="S57" s="28">
        <f>'[6]OECD.Stat export'!V57</f>
        <v>8.2200000000000006</v>
      </c>
      <c r="T57" s="28">
        <f t="shared" si="4"/>
        <v>22.810000000000002</v>
      </c>
      <c r="U57" s="2">
        <f t="shared" si="2"/>
        <v>4.9395024636878361E-4</v>
      </c>
      <c r="V57" s="28">
        <f t="shared" si="1"/>
        <v>22.939999999999998</v>
      </c>
    </row>
    <row r="58" spans="2:22" ht="15" hidden="1">
      <c r="B58" s="28" t="str">
        <f>'[6]OECD.Stat export'!C21</f>
        <v>Iceland</v>
      </c>
      <c r="C58" s="28">
        <f>'[6]OECD.Stat export'!E21</f>
        <v>0</v>
      </c>
      <c r="D58" s="28">
        <f>'[6]OECD.Stat export'!F21</f>
        <v>0</v>
      </c>
      <c r="E58" s="28">
        <f>'[6]OECD.Stat export'!G21</f>
        <v>0</v>
      </c>
      <c r="F58" s="28">
        <f>'[6]OECD.Stat export'!H21</f>
        <v>0</v>
      </c>
      <c r="G58" s="28">
        <f>'[6]OECD.Stat export'!I21</f>
        <v>0</v>
      </c>
      <c r="H58" s="28">
        <f>'[6]OECD.Stat export'!J21</f>
        <v>0</v>
      </c>
      <c r="I58" s="28">
        <f>'[6]OECD.Stat export'!K21</f>
        <v>0</v>
      </c>
      <c r="J58" s="28">
        <f>'[6]OECD.Stat export'!L21</f>
        <v>0</v>
      </c>
      <c r="K58" s="28">
        <f>'[6]OECD.Stat export'!M21</f>
        <v>0</v>
      </c>
      <c r="L58" s="28">
        <f>'[6]OECD.Stat export'!N21</f>
        <v>0</v>
      </c>
      <c r="M58" s="28">
        <f>'[6]OECD.Stat export'!O21</f>
        <v>2.31</v>
      </c>
      <c r="N58" s="28">
        <f>'[6]OECD.Stat export'!P21</f>
        <v>3.59</v>
      </c>
      <c r="O58" s="28">
        <f>'[6]OECD.Stat export'!R21</f>
        <v>2.4</v>
      </c>
      <c r="P58" s="28">
        <f>'[6]OECD.Stat export'!S21</f>
        <v>1.6</v>
      </c>
      <c r="Q58" s="28">
        <f>'[6]OECD.Stat export'!T21</f>
        <v>1.32</v>
      </c>
      <c r="R58" s="28">
        <f>'[6]OECD.Stat export'!U21</f>
        <v>1.25</v>
      </c>
      <c r="S58" s="28">
        <f>'[6]OECD.Stat export'!V21</f>
        <v>0.91</v>
      </c>
      <c r="T58" s="28">
        <f t="shared" si="4"/>
        <v>13.38</v>
      </c>
      <c r="U58" s="2">
        <f t="shared" si="2"/>
        <v>2.8974372189453419E-4</v>
      </c>
      <c r="V58" s="28">
        <f t="shared" si="1"/>
        <v>7.48</v>
      </c>
    </row>
    <row r="59" spans="2:22" ht="15" hidden="1">
      <c r="B59" s="28" t="str">
        <f>'[6]OECD.Stat export'!C54</f>
        <v>IFAD</v>
      </c>
      <c r="C59" s="28">
        <f>'[6]OECD.Stat export'!E54</f>
        <v>0</v>
      </c>
      <c r="D59" s="28">
        <f>'[6]OECD.Stat export'!F54</f>
        <v>0</v>
      </c>
      <c r="E59" s="28">
        <f>'[6]OECD.Stat export'!G54</f>
        <v>0</v>
      </c>
      <c r="F59" s="28">
        <f>'[6]OECD.Stat export'!H54</f>
        <v>0</v>
      </c>
      <c r="G59" s="28">
        <f>'[6]OECD.Stat export'!I54</f>
        <v>0</v>
      </c>
      <c r="H59" s="28">
        <f>'[6]OECD.Stat export'!J54</f>
        <v>0</v>
      </c>
      <c r="I59" s="28">
        <f>'[6]OECD.Stat export'!K54</f>
        <v>0</v>
      </c>
      <c r="J59" s="28">
        <f>'[6]OECD.Stat export'!L54</f>
        <v>0</v>
      </c>
      <c r="K59" s="28">
        <f>'[6]OECD.Stat export'!M54</f>
        <v>0</v>
      </c>
      <c r="L59" s="28">
        <f>'[6]OECD.Stat export'!N54</f>
        <v>0</v>
      </c>
      <c r="M59" s="28">
        <f>'[6]OECD.Stat export'!O54</f>
        <v>0</v>
      </c>
      <c r="N59" s="28">
        <f>'[6]OECD.Stat export'!P54</f>
        <v>0</v>
      </c>
      <c r="O59" s="28">
        <f>'[6]OECD.Stat export'!R54</f>
        <v>0</v>
      </c>
      <c r="P59" s="28">
        <f>'[6]OECD.Stat export'!S54</f>
        <v>1.31</v>
      </c>
      <c r="Q59" s="28">
        <f>'[6]OECD.Stat export'!T54</f>
        <v>3.51</v>
      </c>
      <c r="R59" s="28">
        <f>'[6]OECD.Stat export'!U54</f>
        <v>3.88</v>
      </c>
      <c r="S59" s="28">
        <f>'[6]OECD.Stat export'!V54</f>
        <v>6.59</v>
      </c>
      <c r="T59" s="28">
        <f t="shared" si="4"/>
        <v>15.29</v>
      </c>
      <c r="U59" s="2">
        <f t="shared" si="2"/>
        <v>3.3110474646991234E-4</v>
      </c>
      <c r="V59" s="28">
        <f t="shared" si="1"/>
        <v>15.29</v>
      </c>
    </row>
    <row r="60" spans="2:22" ht="15" hidden="1">
      <c r="B60" s="28" t="str">
        <f>'[6]OECD.Stat export'!C32</f>
        <v>Slovak Republic</v>
      </c>
      <c r="C60" s="28">
        <f>'[6]OECD.Stat export'!E32</f>
        <v>0</v>
      </c>
      <c r="D60" s="28">
        <f>'[6]OECD.Stat export'!F32</f>
        <v>0</v>
      </c>
      <c r="E60" s="28">
        <f>'[6]OECD.Stat export'!G32</f>
        <v>0</v>
      </c>
      <c r="F60" s="28">
        <f>'[6]OECD.Stat export'!H32</f>
        <v>0</v>
      </c>
      <c r="G60" s="28">
        <f>'[6]OECD.Stat export'!I32</f>
        <v>0</v>
      </c>
      <c r="H60" s="28">
        <f>'[6]OECD.Stat export'!J32</f>
        <v>0</v>
      </c>
      <c r="I60" s="28">
        <f>'[6]OECD.Stat export'!K32</f>
        <v>0</v>
      </c>
      <c r="J60" s="28">
        <f>'[6]OECD.Stat export'!L32</f>
        <v>0</v>
      </c>
      <c r="K60" s="28">
        <f>'[6]OECD.Stat export'!M32</f>
        <v>0.33</v>
      </c>
      <c r="L60" s="28">
        <f>'[6]OECD.Stat export'!N32</f>
        <v>0.59</v>
      </c>
      <c r="M60" s="28">
        <f>'[6]OECD.Stat export'!O32</f>
        <v>6.39</v>
      </c>
      <c r="N60" s="28">
        <f>'[6]OECD.Stat export'!P32</f>
        <v>2.0699999999999998</v>
      </c>
      <c r="O60" s="28">
        <f>'[6]OECD.Stat export'!R32</f>
        <v>0.25</v>
      </c>
      <c r="P60" s="28">
        <f>'[6]OECD.Stat export'!S32</f>
        <v>0.5</v>
      </c>
      <c r="Q60" s="28">
        <f>'[6]OECD.Stat export'!T32</f>
        <v>0.51</v>
      </c>
      <c r="R60" s="28">
        <f>'[6]OECD.Stat export'!U32</f>
        <v>1.18</v>
      </c>
      <c r="S60" s="28">
        <f>'[6]OECD.Stat export'!V32</f>
        <v>0.82</v>
      </c>
      <c r="T60" s="28">
        <f t="shared" si="4"/>
        <v>12.639999999999999</v>
      </c>
      <c r="U60" s="2">
        <f t="shared" si="2"/>
        <v>2.7371903174491118E-4</v>
      </c>
      <c r="V60" s="28">
        <f t="shared" si="1"/>
        <v>3.26</v>
      </c>
    </row>
    <row r="61" spans="2:22" ht="15" hidden="1">
      <c r="B61" s="28" t="str">
        <f>'[6]OECD.Stat export'!C78</f>
        <v>Estonia</v>
      </c>
      <c r="C61" s="28">
        <f>'[6]OECD.Stat export'!E78</f>
        <v>0</v>
      </c>
      <c r="D61" s="28">
        <f>'[6]OECD.Stat export'!F78</f>
        <v>0</v>
      </c>
      <c r="E61" s="28">
        <f>'[6]OECD.Stat export'!G78</f>
        <v>0</v>
      </c>
      <c r="F61" s="28">
        <f>'[6]OECD.Stat export'!H78</f>
        <v>0</v>
      </c>
      <c r="G61" s="28">
        <f>'[6]OECD.Stat export'!I78</f>
        <v>0</v>
      </c>
      <c r="H61" s="28">
        <f>'[6]OECD.Stat export'!J78</f>
        <v>0</v>
      </c>
      <c r="I61" s="28">
        <f>'[6]OECD.Stat export'!K78</f>
        <v>0</v>
      </c>
      <c r="J61" s="28">
        <f>'[6]OECD.Stat export'!L78</f>
        <v>0.13</v>
      </c>
      <c r="K61" s="28">
        <f>'[6]OECD.Stat export'!M78</f>
        <v>0</v>
      </c>
      <c r="L61" s="28">
        <f>'[6]OECD.Stat export'!N78</f>
        <v>0</v>
      </c>
      <c r="M61" s="28">
        <f>'[6]OECD.Stat export'!O78</f>
        <v>0.11</v>
      </c>
      <c r="N61" s="28">
        <f>'[6]OECD.Stat export'!P78</f>
        <v>0.31</v>
      </c>
      <c r="O61" s="28">
        <f>'[6]OECD.Stat export'!R78</f>
        <v>0</v>
      </c>
      <c r="P61" s="28">
        <f>'[6]OECD.Stat export'!S78</f>
        <v>0</v>
      </c>
      <c r="Q61" s="28">
        <f>'[6]OECD.Stat export'!T78</f>
        <v>0.84</v>
      </c>
      <c r="R61" s="28">
        <f>'[6]OECD.Stat export'!U78</f>
        <v>1.31</v>
      </c>
      <c r="S61" s="28">
        <f>'[6]OECD.Stat export'!V78</f>
        <v>3.28</v>
      </c>
      <c r="T61" s="28">
        <f t="shared" si="4"/>
        <v>5.85</v>
      </c>
      <c r="U61" s="2">
        <f t="shared" si="2"/>
        <v>1.2668167212877613E-4</v>
      </c>
      <c r="V61" s="28">
        <f t="shared" si="1"/>
        <v>5.43</v>
      </c>
    </row>
    <row r="62" spans="2:22" ht="15" hidden="1">
      <c r="B62" s="28" t="str">
        <f>'[6]OECD.Stat export'!C87</f>
        <v>Russia</v>
      </c>
      <c r="C62" s="28">
        <f>'[6]OECD.Stat export'!E87</f>
        <v>0</v>
      </c>
      <c r="D62" s="28">
        <f>'[6]OECD.Stat export'!F87</f>
        <v>0</v>
      </c>
      <c r="E62" s="28">
        <f>'[6]OECD.Stat export'!G87</f>
        <v>0</v>
      </c>
      <c r="F62" s="28">
        <f>'[6]OECD.Stat export'!H87</f>
        <v>0</v>
      </c>
      <c r="G62" s="28">
        <f>'[6]OECD.Stat export'!I87</f>
        <v>0</v>
      </c>
      <c r="H62" s="28">
        <f>'[6]OECD.Stat export'!J87</f>
        <v>0</v>
      </c>
      <c r="I62" s="28">
        <f>'[6]OECD.Stat export'!K87</f>
        <v>0</v>
      </c>
      <c r="J62" s="28">
        <f>'[6]OECD.Stat export'!L87</f>
        <v>0</v>
      </c>
      <c r="K62" s="28">
        <f>'[6]OECD.Stat export'!M87</f>
        <v>0</v>
      </c>
      <c r="L62" s="28">
        <f>'[6]OECD.Stat export'!N87</f>
        <v>0</v>
      </c>
      <c r="M62" s="28">
        <f>'[6]OECD.Stat export'!O87</f>
        <v>0</v>
      </c>
      <c r="N62" s="28">
        <f>'[6]OECD.Stat export'!P87</f>
        <v>0</v>
      </c>
      <c r="O62" s="28">
        <f>'[6]OECD.Stat export'!R87</f>
        <v>0</v>
      </c>
      <c r="P62" s="28">
        <f>'[6]OECD.Stat export'!S87</f>
        <v>0</v>
      </c>
      <c r="Q62" s="28">
        <f>'[6]OECD.Stat export'!T87</f>
        <v>0</v>
      </c>
      <c r="R62" s="28">
        <f>'[6]OECD.Stat export'!U87</f>
        <v>5.52</v>
      </c>
      <c r="S62" s="28">
        <f>'[6]OECD.Stat export'!V87</f>
        <v>0.45</v>
      </c>
      <c r="T62" s="28">
        <f t="shared" si="4"/>
        <v>5.97</v>
      </c>
      <c r="U62" s="2">
        <f t="shared" si="2"/>
        <v>1.292802705314177E-4</v>
      </c>
      <c r="V62" s="28">
        <f t="shared" si="1"/>
        <v>5.97</v>
      </c>
    </row>
    <row r="63" spans="2:22" ht="15" hidden="1">
      <c r="B63" s="28" t="str">
        <f>'[6]OECD.Stat export'!C72</f>
        <v>WHO</v>
      </c>
      <c r="C63" s="28">
        <f>'[6]OECD.Stat export'!E72</f>
        <v>0</v>
      </c>
      <c r="D63" s="28">
        <f>'[6]OECD.Stat export'!F72</f>
        <v>0</v>
      </c>
      <c r="E63" s="28">
        <f>'[6]OECD.Stat export'!G72</f>
        <v>0</v>
      </c>
      <c r="F63" s="28">
        <f>'[6]OECD.Stat export'!H72</f>
        <v>0</v>
      </c>
      <c r="G63" s="28">
        <f>'[6]OECD.Stat export'!I72</f>
        <v>0</v>
      </c>
      <c r="H63" s="28">
        <f>'[6]OECD.Stat export'!J72</f>
        <v>0</v>
      </c>
      <c r="I63" s="28">
        <f>'[6]OECD.Stat export'!K72</f>
        <v>0</v>
      </c>
      <c r="J63" s="28">
        <f>'[6]OECD.Stat export'!L72</f>
        <v>0</v>
      </c>
      <c r="K63" s="28">
        <f>'[6]OECD.Stat export'!M72</f>
        <v>0</v>
      </c>
      <c r="L63" s="28">
        <f>'[6]OECD.Stat export'!N72</f>
        <v>0</v>
      </c>
      <c r="M63" s="28">
        <f>'[6]OECD.Stat export'!O72</f>
        <v>0</v>
      </c>
      <c r="N63" s="28">
        <f>'[6]OECD.Stat export'!P72</f>
        <v>0</v>
      </c>
      <c r="O63" s="28">
        <f>'[6]OECD.Stat export'!R72</f>
        <v>0</v>
      </c>
      <c r="P63" s="28">
        <f>'[6]OECD.Stat export'!S72</f>
        <v>0</v>
      </c>
      <c r="Q63" s="28">
        <f>'[6]OECD.Stat export'!T72</f>
        <v>0</v>
      </c>
      <c r="R63" s="28">
        <f>'[6]OECD.Stat export'!U72</f>
        <v>2.0099999999999998</v>
      </c>
      <c r="S63" s="28">
        <f>'[6]OECD.Stat export'!V72</f>
        <v>1.71</v>
      </c>
      <c r="T63" s="28">
        <f t="shared" si="4"/>
        <v>3.7199999999999998</v>
      </c>
      <c r="U63" s="2">
        <f t="shared" si="2"/>
        <v>8.0556550481888418E-5</v>
      </c>
      <c r="V63" s="28">
        <f t="shared" si="1"/>
        <v>3.7199999999999998</v>
      </c>
    </row>
    <row r="64" spans="2:22" ht="15" hidden="1">
      <c r="B64" s="28" t="str">
        <f>'[6]OECD.Stat export'!C48</f>
        <v>GEF</v>
      </c>
      <c r="C64" s="28">
        <f>'[6]OECD.Stat export'!E48</f>
        <v>0</v>
      </c>
      <c r="D64" s="28">
        <f>'[6]OECD.Stat export'!F48</f>
        <v>0</v>
      </c>
      <c r="E64" s="28">
        <f>'[6]OECD.Stat export'!G48</f>
        <v>0</v>
      </c>
      <c r="F64" s="28">
        <f>'[6]OECD.Stat export'!H48</f>
        <v>0</v>
      </c>
      <c r="G64" s="28">
        <f>'[6]OECD.Stat export'!I48</f>
        <v>0</v>
      </c>
      <c r="H64" s="28">
        <f>'[6]OECD.Stat export'!J48</f>
        <v>0</v>
      </c>
      <c r="I64" s="28">
        <f>'[6]OECD.Stat export'!K48</f>
        <v>0</v>
      </c>
      <c r="J64" s="28">
        <f>'[6]OECD.Stat export'!L48</f>
        <v>0</v>
      </c>
      <c r="K64" s="28">
        <f>'[6]OECD.Stat export'!M48</f>
        <v>0</v>
      </c>
      <c r="L64" s="28">
        <f>'[6]OECD.Stat export'!N48</f>
        <v>1.44</v>
      </c>
      <c r="M64" s="28">
        <f>'[6]OECD.Stat export'!O48</f>
        <v>0</v>
      </c>
      <c r="N64" s="28">
        <f>'[6]OECD.Stat export'!P48</f>
        <v>0</v>
      </c>
      <c r="O64" s="28">
        <f>'[6]OECD.Stat export'!R48</f>
        <v>0</v>
      </c>
      <c r="P64" s="28">
        <f>'[6]OECD.Stat export'!S48</f>
        <v>1.47</v>
      </c>
      <c r="Q64" s="28">
        <f>'[6]OECD.Stat export'!T48</f>
        <v>0.41</v>
      </c>
      <c r="R64" s="28">
        <f>'[6]OECD.Stat export'!U48</f>
        <v>0.05</v>
      </c>
      <c r="S64" s="28">
        <f>'[6]OECD.Stat export'!V48</f>
        <v>0.24</v>
      </c>
      <c r="T64" s="28">
        <f t="shared" si="4"/>
        <v>3.6100000000000003</v>
      </c>
      <c r="U64" s="2">
        <f t="shared" si="2"/>
        <v>7.8174501946133665E-5</v>
      </c>
      <c r="V64" s="28">
        <f t="shared" si="1"/>
        <v>2.17</v>
      </c>
    </row>
    <row r="65" spans="2:22" ht="15" hidden="1">
      <c r="B65" s="28" t="str">
        <f>'[6]OECD.Stat export'!C89</f>
        <v>Slovenia</v>
      </c>
      <c r="C65" s="28">
        <f>'[6]OECD.Stat export'!E89</f>
        <v>0</v>
      </c>
      <c r="D65" s="28">
        <f>'[6]OECD.Stat export'!F89</f>
        <v>0</v>
      </c>
      <c r="E65" s="28">
        <f>'[6]OECD.Stat export'!G89</f>
        <v>0</v>
      </c>
      <c r="F65" s="28">
        <f>'[6]OECD.Stat export'!H89</f>
        <v>0</v>
      </c>
      <c r="G65" s="28">
        <f>'[6]OECD.Stat export'!I89</f>
        <v>0</v>
      </c>
      <c r="H65" s="28">
        <f>'[6]OECD.Stat export'!J89</f>
        <v>0</v>
      </c>
      <c r="I65" s="28">
        <f>'[6]OECD.Stat export'!K89</f>
        <v>0</v>
      </c>
      <c r="J65" s="28">
        <f>'[6]OECD.Stat export'!L89</f>
        <v>0</v>
      </c>
      <c r="K65" s="28">
        <f>'[6]OECD.Stat export'!M89</f>
        <v>0</v>
      </c>
      <c r="L65" s="28">
        <f>'[6]OECD.Stat export'!N89</f>
        <v>0</v>
      </c>
      <c r="M65" s="28">
        <f>'[6]OECD.Stat export'!O89</f>
        <v>0</v>
      </c>
      <c r="N65" s="28">
        <f>'[6]OECD.Stat export'!P89</f>
        <v>0</v>
      </c>
      <c r="O65" s="28">
        <f>'[6]OECD.Stat export'!R89</f>
        <v>0.14000000000000001</v>
      </c>
      <c r="P65" s="28">
        <f>'[6]OECD.Stat export'!S89</f>
        <v>0.13</v>
      </c>
      <c r="Q65" s="28">
        <f>'[6]OECD.Stat export'!T89</f>
        <v>0.5</v>
      </c>
      <c r="R65" s="28">
        <f>'[6]OECD.Stat export'!U89</f>
        <v>0.56999999999999995</v>
      </c>
      <c r="S65" s="28">
        <f>'[6]OECD.Stat export'!V89</f>
        <v>0.44</v>
      </c>
      <c r="T65" s="28">
        <f t="shared" si="4"/>
        <v>1.7799999999999998</v>
      </c>
      <c r="U65" s="2">
        <f t="shared" si="2"/>
        <v>3.8545876305849835E-5</v>
      </c>
      <c r="V65" s="28">
        <f t="shared" si="1"/>
        <v>1.7799999999999998</v>
      </c>
    </row>
    <row r="66" spans="2:22" ht="15" hidden="1">
      <c r="B66" s="28" t="str">
        <f>'[6]OECD.Stat export'!C50</f>
        <v>IAEA</v>
      </c>
      <c r="C66" s="28">
        <f>'[6]OECD.Stat export'!E50</f>
        <v>0</v>
      </c>
      <c r="D66" s="28">
        <f>'[6]OECD.Stat export'!F50</f>
        <v>0</v>
      </c>
      <c r="E66" s="28">
        <f>'[6]OECD.Stat export'!G50</f>
        <v>0</v>
      </c>
      <c r="F66" s="28">
        <f>'[6]OECD.Stat export'!H50</f>
        <v>0</v>
      </c>
      <c r="G66" s="28">
        <f>'[6]OECD.Stat export'!I50</f>
        <v>0</v>
      </c>
      <c r="H66" s="28">
        <f>'[6]OECD.Stat export'!J50</f>
        <v>0</v>
      </c>
      <c r="I66" s="28">
        <f>'[6]OECD.Stat export'!K50</f>
        <v>0</v>
      </c>
      <c r="J66" s="28">
        <f>'[6]OECD.Stat export'!L50</f>
        <v>0</v>
      </c>
      <c r="K66" s="28">
        <f>'[6]OECD.Stat export'!M50</f>
        <v>0</v>
      </c>
      <c r="L66" s="28">
        <f>'[6]OECD.Stat export'!N50</f>
        <v>0</v>
      </c>
      <c r="M66" s="28">
        <f>'[6]OECD.Stat export'!O50</f>
        <v>0</v>
      </c>
      <c r="N66" s="28">
        <f>'[6]OECD.Stat export'!P50</f>
        <v>0.06</v>
      </c>
      <c r="O66" s="28">
        <f>'[6]OECD.Stat export'!R50</f>
        <v>0.16</v>
      </c>
      <c r="P66" s="28">
        <f>'[6]OECD.Stat export'!S50</f>
        <v>0.1</v>
      </c>
      <c r="Q66" s="28">
        <f>'[6]OECD.Stat export'!T50</f>
        <v>0.2</v>
      </c>
      <c r="R66" s="28">
        <f>'[6]OECD.Stat export'!U50</f>
        <v>0.53</v>
      </c>
      <c r="S66" s="28">
        <f>'[6]OECD.Stat export'!V50</f>
        <v>0.43</v>
      </c>
      <c r="T66" s="28">
        <f t="shared" si="4"/>
        <v>1.48</v>
      </c>
      <c r="U66" s="2">
        <f t="shared" si="2"/>
        <v>3.2049380299245929E-5</v>
      </c>
      <c r="V66" s="28">
        <f t="shared" si="1"/>
        <v>1.42</v>
      </c>
    </row>
    <row r="67" spans="2:22" ht="15" hidden="1">
      <c r="B67" s="28" t="str">
        <f>'[6]OECD.Stat export'!C82</f>
        <v>Latvia</v>
      </c>
      <c r="C67" s="28">
        <f>'[6]OECD.Stat export'!E82</f>
        <v>0</v>
      </c>
      <c r="D67" s="28">
        <f>'[6]OECD.Stat export'!F82</f>
        <v>0</v>
      </c>
      <c r="E67" s="28">
        <f>'[6]OECD.Stat export'!G82</f>
        <v>0</v>
      </c>
      <c r="F67" s="28">
        <f>'[6]OECD.Stat export'!H82</f>
        <v>0</v>
      </c>
      <c r="G67" s="28">
        <f>'[6]OECD.Stat export'!I82</f>
        <v>0</v>
      </c>
      <c r="H67" s="28">
        <f>'[6]OECD.Stat export'!J82</f>
        <v>0</v>
      </c>
      <c r="I67" s="28">
        <f>'[6]OECD.Stat export'!K82</f>
        <v>0</v>
      </c>
      <c r="J67" s="28">
        <f>'[6]OECD.Stat export'!L82</f>
        <v>0</v>
      </c>
      <c r="K67" s="28">
        <f>'[6]OECD.Stat export'!M82</f>
        <v>0</v>
      </c>
      <c r="L67" s="28">
        <f>'[6]OECD.Stat export'!N82</f>
        <v>0</v>
      </c>
      <c r="M67" s="28">
        <f>'[6]OECD.Stat export'!O82</f>
        <v>0</v>
      </c>
      <c r="N67" s="28">
        <f>'[6]OECD.Stat export'!P82</f>
        <v>0</v>
      </c>
      <c r="O67" s="28">
        <f>'[6]OECD.Stat export'!R82</f>
        <v>0.61</v>
      </c>
      <c r="P67" s="28">
        <f>'[6]OECD.Stat export'!S82</f>
        <v>0.15</v>
      </c>
      <c r="Q67" s="28">
        <f>'[6]OECD.Stat export'!T82</f>
        <v>0.12</v>
      </c>
      <c r="R67" s="28">
        <f>'[6]OECD.Stat export'!U82</f>
        <v>0.15</v>
      </c>
      <c r="S67" s="28">
        <f>'[6]OECD.Stat export'!V82</f>
        <v>0.27</v>
      </c>
      <c r="T67" s="28">
        <f t="shared" si="4"/>
        <v>1.3</v>
      </c>
      <c r="U67" s="2">
        <f t="shared" si="2"/>
        <v>2.815148269528359E-5</v>
      </c>
      <c r="V67" s="28">
        <f t="shared" si="1"/>
        <v>1.3</v>
      </c>
    </row>
    <row r="68" spans="2:22" ht="15" hidden="1">
      <c r="B68" s="28" t="str">
        <f>'[6]OECD.Stat export'!C86</f>
        <v>Romania</v>
      </c>
      <c r="C68" s="28">
        <f>'[6]OECD.Stat export'!E86</f>
        <v>0</v>
      </c>
      <c r="D68" s="28">
        <f>'[6]OECD.Stat export'!F86</f>
        <v>0</v>
      </c>
      <c r="E68" s="28">
        <f>'[6]OECD.Stat export'!G86</f>
        <v>0</v>
      </c>
      <c r="F68" s="28">
        <f>'[6]OECD.Stat export'!H86</f>
        <v>0</v>
      </c>
      <c r="G68" s="28">
        <f>'[6]OECD.Stat export'!I86</f>
        <v>0</v>
      </c>
      <c r="H68" s="28">
        <f>'[6]OECD.Stat export'!J86</f>
        <v>0</v>
      </c>
      <c r="I68" s="28">
        <f>'[6]OECD.Stat export'!K86</f>
        <v>0</v>
      </c>
      <c r="J68" s="28">
        <f>'[6]OECD.Stat export'!L86</f>
        <v>0</v>
      </c>
      <c r="K68" s="28">
        <f>'[6]OECD.Stat export'!M86</f>
        <v>0</v>
      </c>
      <c r="L68" s="28">
        <f>'[6]OECD.Stat export'!N86</f>
        <v>0</v>
      </c>
      <c r="M68" s="28">
        <f>'[6]OECD.Stat export'!O86</f>
        <v>0</v>
      </c>
      <c r="N68" s="28">
        <f>'[6]OECD.Stat export'!P86</f>
        <v>0</v>
      </c>
      <c r="O68" s="28">
        <f>'[6]OECD.Stat export'!R86</f>
        <v>0.19</v>
      </c>
      <c r="P68" s="28">
        <f>'[6]OECD.Stat export'!S86</f>
        <v>0.15</v>
      </c>
      <c r="Q68" s="28">
        <f>'[6]OECD.Stat export'!T86</f>
        <v>0.03</v>
      </c>
      <c r="R68" s="28">
        <f>'[6]OECD.Stat export'!U86</f>
        <v>0.37</v>
      </c>
      <c r="S68" s="28">
        <f>'[6]OECD.Stat export'!V86</f>
        <v>0.28999999999999998</v>
      </c>
      <c r="T68" s="28">
        <f t="shared" si="4"/>
        <v>1.03</v>
      </c>
      <c r="U68" s="2">
        <f t="shared" si="2"/>
        <v>2.2304636289340073E-5</v>
      </c>
      <c r="V68" s="28">
        <f t="shared" si="1"/>
        <v>1.03</v>
      </c>
    </row>
    <row r="69" spans="2:22" ht="15" hidden="1">
      <c r="B69" s="28" t="str">
        <f>'[6]OECD.Stat export'!C90</f>
        <v>Thailand</v>
      </c>
      <c r="C69" s="28">
        <f>'[6]OECD.Stat export'!E90</f>
        <v>0</v>
      </c>
      <c r="D69" s="28">
        <f>'[6]OECD.Stat export'!F90</f>
        <v>0</v>
      </c>
      <c r="E69" s="28">
        <f>'[6]OECD.Stat export'!G90</f>
        <v>0</v>
      </c>
      <c r="F69" s="28">
        <f>'[6]OECD.Stat export'!H90</f>
        <v>0</v>
      </c>
      <c r="G69" s="28">
        <f>'[6]OECD.Stat export'!I90</f>
        <v>0</v>
      </c>
      <c r="H69" s="28">
        <f>'[6]OECD.Stat export'!J90</f>
        <v>0</v>
      </c>
      <c r="I69" s="28">
        <f>'[6]OECD.Stat export'!K90</f>
        <v>0</v>
      </c>
      <c r="J69" s="28">
        <f>'[6]OECD.Stat export'!L90</f>
        <v>0</v>
      </c>
      <c r="K69" s="28">
        <f>'[6]OECD.Stat export'!M90</f>
        <v>0</v>
      </c>
      <c r="L69" s="28">
        <f>'[6]OECD.Stat export'!N90</f>
        <v>0</v>
      </c>
      <c r="M69" s="28">
        <f>'[6]OECD.Stat export'!O90</f>
        <v>0</v>
      </c>
      <c r="N69" s="28">
        <f>'[6]OECD.Stat export'!P90</f>
        <v>0.06</v>
      </c>
      <c r="O69" s="28">
        <f>'[6]OECD.Stat export'!R90</f>
        <v>0.18</v>
      </c>
      <c r="P69" s="28">
        <f>'[6]OECD.Stat export'!S90</f>
        <v>0.09</v>
      </c>
      <c r="Q69" s="28">
        <f>'[6]OECD.Stat export'!T90</f>
        <v>0.14000000000000001</v>
      </c>
      <c r="R69" s="28">
        <f>'[6]OECD.Stat export'!U90</f>
        <v>0.13</v>
      </c>
      <c r="S69" s="28">
        <f>'[6]OECD.Stat export'!V90</f>
        <v>0.02</v>
      </c>
      <c r="T69" s="28">
        <f t="shared" si="4"/>
        <v>0.62</v>
      </c>
      <c r="U69" s="2">
        <f t="shared" si="2"/>
        <v>1.3426091746981404E-5</v>
      </c>
      <c r="V69" s="28">
        <f t="shared" si="1"/>
        <v>0.56000000000000005</v>
      </c>
    </row>
    <row r="70" spans="2:22" ht="15" hidden="1">
      <c r="B70" s="28" t="str">
        <f>'[6]OECD.Stat export'!C77</f>
        <v>Cyprus</v>
      </c>
      <c r="C70" s="28">
        <f>'[6]OECD.Stat export'!E77</f>
        <v>0</v>
      </c>
      <c r="D70" s="28">
        <f>'[6]OECD.Stat export'!F77</f>
        <v>0</v>
      </c>
      <c r="E70" s="28">
        <f>'[6]OECD.Stat export'!G77</f>
        <v>0</v>
      </c>
      <c r="F70" s="28">
        <f>'[6]OECD.Stat export'!H77</f>
        <v>0</v>
      </c>
      <c r="G70" s="28">
        <f>'[6]OECD.Stat export'!I77</f>
        <v>0</v>
      </c>
      <c r="H70" s="28">
        <f>'[6]OECD.Stat export'!J77</f>
        <v>0</v>
      </c>
      <c r="I70" s="28">
        <f>'[6]OECD.Stat export'!K77</f>
        <v>0</v>
      </c>
      <c r="J70" s="28">
        <f>'[6]OECD.Stat export'!L77</f>
        <v>0</v>
      </c>
      <c r="K70" s="28">
        <f>'[6]OECD.Stat export'!M77</f>
        <v>0</v>
      </c>
      <c r="L70" s="28">
        <f>'[6]OECD.Stat export'!N77</f>
        <v>0</v>
      </c>
      <c r="M70" s="28">
        <f>'[6]OECD.Stat export'!O77</f>
        <v>0</v>
      </c>
      <c r="N70" s="28">
        <f>'[6]OECD.Stat export'!P77</f>
        <v>0.01</v>
      </c>
      <c r="O70" s="28">
        <f>'[6]OECD.Stat export'!R77</f>
        <v>0</v>
      </c>
      <c r="P70" s="28">
        <f>'[6]OECD.Stat export'!S77</f>
        <v>0.16</v>
      </c>
      <c r="Q70" s="28">
        <f>'[6]OECD.Stat export'!T77</f>
        <v>0</v>
      </c>
      <c r="R70" s="28">
        <f>'[6]OECD.Stat export'!U77</f>
        <v>0</v>
      </c>
      <c r="S70" s="28">
        <f>'[6]OECD.Stat export'!V77</f>
        <v>0</v>
      </c>
      <c r="T70" s="28">
        <f t="shared" si="4"/>
        <v>0.17</v>
      </c>
      <c r="U70" s="2">
        <f t="shared" si="2"/>
        <v>3.6813477370755465E-6</v>
      </c>
      <c r="V70" s="28">
        <f t="shared" si="1"/>
        <v>0.16</v>
      </c>
    </row>
    <row r="71" spans="2:22" ht="15" hidden="1">
      <c r="B71" s="28" t="str">
        <f>'[6]OECD.Stat export'!C60</f>
        <v>OFID</v>
      </c>
      <c r="C71" s="28">
        <f>'[6]OECD.Stat export'!E60</f>
        <v>0</v>
      </c>
      <c r="D71" s="28">
        <f>'[6]OECD.Stat export'!F60</f>
        <v>0</v>
      </c>
      <c r="E71" s="28">
        <f>'[6]OECD.Stat export'!G60</f>
        <v>0</v>
      </c>
      <c r="F71" s="28">
        <f>'[6]OECD.Stat export'!H60</f>
        <v>0.3</v>
      </c>
      <c r="G71" s="28">
        <f>'[6]OECD.Stat export'!I60</f>
        <v>0.22</v>
      </c>
      <c r="H71" s="28">
        <f>'[6]OECD.Stat export'!J60</f>
        <v>0</v>
      </c>
      <c r="I71" s="28">
        <f>'[6]OECD.Stat export'!K60</f>
        <v>0</v>
      </c>
      <c r="J71" s="28">
        <f>'[6]OECD.Stat export'!L60</f>
        <v>0</v>
      </c>
      <c r="K71" s="28">
        <f>'[6]OECD.Stat export'!M60</f>
        <v>0</v>
      </c>
      <c r="L71" s="28">
        <f>'[6]OECD.Stat export'!N60</f>
        <v>0</v>
      </c>
      <c r="M71" s="28">
        <f>'[6]OECD.Stat export'!O60</f>
        <v>0</v>
      </c>
      <c r="N71" s="28">
        <f>'[6]OECD.Stat export'!P60</f>
        <v>0</v>
      </c>
      <c r="O71" s="28">
        <f>'[6]OECD.Stat export'!R60</f>
        <v>0</v>
      </c>
      <c r="P71" s="28">
        <f>'[6]OECD.Stat export'!S60</f>
        <v>0</v>
      </c>
      <c r="Q71" s="28">
        <f>'[6]OECD.Stat export'!T60</f>
        <v>0</v>
      </c>
      <c r="R71" s="28">
        <f>'[6]OECD.Stat export'!U60</f>
        <v>0.05</v>
      </c>
      <c r="S71" s="28">
        <f>'[6]OECD.Stat export'!V60</f>
        <v>0.09</v>
      </c>
      <c r="T71" s="28">
        <f t="shared" si="4"/>
        <v>0.14000000000000001</v>
      </c>
      <c r="U71" s="2">
        <f t="shared" si="2"/>
        <v>3.031698136415156E-6</v>
      </c>
      <c r="V71" s="28">
        <f t="shared" si="1"/>
        <v>0.14000000000000001</v>
      </c>
    </row>
    <row r="72" spans="2:22" ht="15" hidden="1">
      <c r="B72" s="28" t="str">
        <f>'[6]OECD.Stat export'!C80</f>
        <v>Israel</v>
      </c>
      <c r="C72" s="28">
        <f>'[6]OECD.Stat export'!E80</f>
        <v>0</v>
      </c>
      <c r="D72" s="28">
        <f>'[6]OECD.Stat export'!F80</f>
        <v>0</v>
      </c>
      <c r="E72" s="28">
        <f>'[6]OECD.Stat export'!G80</f>
        <v>0</v>
      </c>
      <c r="F72" s="28">
        <f>'[6]OECD.Stat export'!H80</f>
        <v>0.13</v>
      </c>
      <c r="G72" s="28">
        <f>'[6]OECD.Stat export'!I80</f>
        <v>0.01</v>
      </c>
      <c r="H72" s="28">
        <f>'[6]OECD.Stat export'!J80</f>
        <v>0</v>
      </c>
      <c r="I72" s="28">
        <f>'[6]OECD.Stat export'!K80</f>
        <v>0.13</v>
      </c>
      <c r="J72" s="28">
        <f>'[6]OECD.Stat export'!L80</f>
        <v>0.01</v>
      </c>
      <c r="K72" s="28">
        <f>'[6]OECD.Stat export'!M80</f>
        <v>0</v>
      </c>
      <c r="L72" s="28">
        <f>'[6]OECD.Stat export'!N80</f>
        <v>0</v>
      </c>
      <c r="M72" s="28">
        <f>'[6]OECD.Stat export'!O80</f>
        <v>0</v>
      </c>
      <c r="N72" s="28">
        <f>'[6]OECD.Stat export'!P80</f>
        <v>0</v>
      </c>
      <c r="O72" s="28">
        <f>'[6]OECD.Stat export'!R80</f>
        <v>0</v>
      </c>
      <c r="P72" s="28">
        <f>'[6]OECD.Stat export'!S80</f>
        <v>0</v>
      </c>
      <c r="Q72" s="28">
        <f>'[6]OECD.Stat export'!T80</f>
        <v>0</v>
      </c>
      <c r="R72" s="28">
        <f>'[6]OECD.Stat export'!U80</f>
        <v>0</v>
      </c>
      <c r="S72" s="28">
        <f>'[6]OECD.Stat export'!V80</f>
        <v>0</v>
      </c>
      <c r="T72" s="28">
        <f t="shared" si="4"/>
        <v>0</v>
      </c>
      <c r="U72" s="2">
        <f t="shared" si="2"/>
        <v>0</v>
      </c>
      <c r="V72" s="28">
        <f t="shared" si="1"/>
        <v>0</v>
      </c>
    </row>
    <row r="73" spans="2:22" hidden="1"/>
    <row r="74" spans="2:22" hidden="1"/>
    <row r="75" spans="2:22" hidden="1"/>
    <row r="76" spans="2:22" hidden="1"/>
    <row r="77" spans="2:22" hidden="1"/>
    <row r="78" spans="2:22" hidden="1">
      <c r="C78" s="28" t="s">
        <v>252</v>
      </c>
      <c r="D78" s="28" t="s">
        <v>253</v>
      </c>
      <c r="E78" s="28" t="s">
        <v>254</v>
      </c>
      <c r="F78" s="28" t="s">
        <v>255</v>
      </c>
      <c r="G78" s="28" t="s">
        <v>256</v>
      </c>
      <c r="H78" s="28" t="s">
        <v>257</v>
      </c>
      <c r="I78" s="28" t="s">
        <v>258</v>
      </c>
      <c r="J78" s="28" t="s">
        <v>259</v>
      </c>
      <c r="K78" s="28" t="s">
        <v>260</v>
      </c>
      <c r="L78" s="28" t="s">
        <v>261</v>
      </c>
      <c r="M78" s="28" t="s">
        <v>262</v>
      </c>
      <c r="N78" s="28" t="s">
        <v>263</v>
      </c>
      <c r="O78" s="28" t="s">
        <v>265</v>
      </c>
      <c r="P78" s="28" t="s">
        <v>266</v>
      </c>
      <c r="Q78" s="28" t="s">
        <v>267</v>
      </c>
      <c r="R78" s="28" t="s">
        <v>268</v>
      </c>
      <c r="S78" s="28" t="s">
        <v>269</v>
      </c>
    </row>
    <row r="79" spans="2:22" hidden="1">
      <c r="B79" s="28" t="s">
        <v>270</v>
      </c>
      <c r="C79" s="30">
        <f>C83</f>
        <v>9.4413312956359314E-3</v>
      </c>
      <c r="D79" s="30">
        <f t="shared" ref="D79:S79" si="5">D83</f>
        <v>1.1680450166254583E-2</v>
      </c>
      <c r="E79" s="30">
        <f t="shared" si="5"/>
        <v>0</v>
      </c>
      <c r="F79" s="30">
        <f t="shared" si="5"/>
        <v>0</v>
      </c>
      <c r="G79" s="30">
        <f t="shared" si="5"/>
        <v>0.19264584668925727</v>
      </c>
      <c r="H79" s="30">
        <f t="shared" si="5"/>
        <v>1.3192612137203167E-2</v>
      </c>
      <c r="I79" s="30">
        <f t="shared" si="5"/>
        <v>1.3158971282079254E-2</v>
      </c>
      <c r="J79" s="30">
        <f t="shared" si="5"/>
        <v>0.22967570193728618</v>
      </c>
      <c r="K79" s="30">
        <f t="shared" si="5"/>
        <v>0.27790276688061866</v>
      </c>
      <c r="L79" s="30">
        <f t="shared" si="5"/>
        <v>0.32751907524362017</v>
      </c>
      <c r="M79" s="30">
        <f t="shared" si="5"/>
        <v>0.45398895167640657</v>
      </c>
      <c r="N79" s="30">
        <f t="shared" si="5"/>
        <v>0.46122463512258516</v>
      </c>
      <c r="O79" s="30">
        <f t="shared" si="5"/>
        <v>0.4425050602676891</v>
      </c>
      <c r="P79" s="30">
        <f t="shared" si="5"/>
        <v>0.4756112761177469</v>
      </c>
      <c r="Q79" s="30">
        <f t="shared" si="5"/>
        <v>0.44904358076420797</v>
      </c>
      <c r="R79" s="30">
        <f t="shared" si="5"/>
        <v>0.45798324248048755</v>
      </c>
      <c r="S79" s="30">
        <f t="shared" si="5"/>
        <v>0.41235949876803529</v>
      </c>
    </row>
    <row r="80" spans="2:22" hidden="1">
      <c r="B80" s="28" t="s">
        <v>251</v>
      </c>
      <c r="C80" s="30">
        <f>SUM(C84:C92)</f>
        <v>0.46051961283749365</v>
      </c>
      <c r="D80" s="30">
        <f t="shared" ref="D80:S80" si="6">SUM(D84:D92)</f>
        <v>0.5312473356637395</v>
      </c>
      <c r="E80" s="30">
        <f t="shared" si="6"/>
        <v>0.65279927942128524</v>
      </c>
      <c r="F80" s="30">
        <f t="shared" si="6"/>
        <v>0.68531060252218579</v>
      </c>
      <c r="G80" s="30">
        <f t="shared" si="6"/>
        <v>0.47472295997802</v>
      </c>
      <c r="H80" s="30">
        <f t="shared" si="6"/>
        <v>0.54081198399863828</v>
      </c>
      <c r="I80" s="30">
        <f t="shared" si="6"/>
        <v>0.62901246352305895</v>
      </c>
      <c r="J80" s="30">
        <f t="shared" si="6"/>
        <v>0.50619951820887066</v>
      </c>
      <c r="K80" s="30">
        <f t="shared" si="6"/>
        <v>0.53228184937657752</v>
      </c>
      <c r="L80" s="30">
        <f t="shared" si="6"/>
        <v>0.4912911153659304</v>
      </c>
      <c r="M80" s="30">
        <f t="shared" si="6"/>
        <v>0.41845148482590294</v>
      </c>
      <c r="N80" s="30">
        <f t="shared" si="6"/>
        <v>0.38856069619708566</v>
      </c>
      <c r="O80" s="30">
        <f t="shared" si="6"/>
        <v>0.36173685023588181</v>
      </c>
      <c r="P80" s="30">
        <f t="shared" si="6"/>
        <v>0.35913972937560618</v>
      </c>
      <c r="Q80" s="30">
        <f t="shared" si="6"/>
        <v>0.37557873573449135</v>
      </c>
      <c r="R80" s="30">
        <f t="shared" si="6"/>
        <v>0.39041156046349584</v>
      </c>
      <c r="S80" s="30">
        <f t="shared" si="6"/>
        <v>0.39319675897356593</v>
      </c>
    </row>
    <row r="81" spans="2:19" hidden="1">
      <c r="B81" s="28" t="s">
        <v>0</v>
      </c>
      <c r="C81" s="30">
        <f>C93</f>
        <v>0.52983528612667696</v>
      </c>
      <c r="D81" s="30">
        <f t="shared" ref="D81:S81" si="7">D93</f>
        <v>0.45707221417000599</v>
      </c>
      <c r="E81" s="30">
        <f t="shared" si="7"/>
        <v>0.34610296394291662</v>
      </c>
      <c r="F81" s="30">
        <f t="shared" si="7"/>
        <v>0.31468939747781399</v>
      </c>
      <c r="G81" s="30">
        <f t="shared" si="7"/>
        <v>0.33263119333272273</v>
      </c>
      <c r="H81" s="30">
        <f t="shared" si="7"/>
        <v>0.44276108604987668</v>
      </c>
      <c r="I81" s="30">
        <f t="shared" si="7"/>
        <v>0.3488968282106526</v>
      </c>
      <c r="J81" s="30">
        <f t="shared" si="7"/>
        <v>0.26412477985384319</v>
      </c>
      <c r="K81" s="30">
        <f t="shared" si="7"/>
        <v>0.18981538374280396</v>
      </c>
      <c r="L81" s="30">
        <f t="shared" si="7"/>
        <v>0.18118980939044951</v>
      </c>
      <c r="M81" s="30">
        <f t="shared" si="7"/>
        <v>0.12755956349769046</v>
      </c>
      <c r="N81" s="30">
        <f t="shared" si="7"/>
        <v>0.15021466868032912</v>
      </c>
      <c r="O81" s="30">
        <f t="shared" si="7"/>
        <v>0.19575808949642912</v>
      </c>
      <c r="P81" s="30">
        <f t="shared" si="7"/>
        <v>0.16600444453902349</v>
      </c>
      <c r="Q81" s="30">
        <f t="shared" si="7"/>
        <v>0.17635751395323443</v>
      </c>
      <c r="R81" s="30">
        <f t="shared" si="7"/>
        <v>0.15500412790050877</v>
      </c>
      <c r="S81" s="30">
        <f t="shared" si="7"/>
        <v>0.19711733627954073</v>
      </c>
    </row>
    <row r="82" spans="2:19" hidden="1"/>
    <row r="83" spans="2:19" ht="15" hidden="1">
      <c r="B83" s="28" t="s">
        <v>244</v>
      </c>
      <c r="C83" s="2">
        <f>C13/C$12</f>
        <v>9.4413312956359314E-3</v>
      </c>
      <c r="D83" s="2">
        <f t="shared" ref="D83:S83" si="8">D13/D$12</f>
        <v>1.1680450166254583E-2</v>
      </c>
      <c r="E83" s="2">
        <f t="shared" si="8"/>
        <v>0</v>
      </c>
      <c r="F83" s="2">
        <f t="shared" si="8"/>
        <v>0</v>
      </c>
      <c r="G83" s="2">
        <f t="shared" si="8"/>
        <v>0.19264584668925727</v>
      </c>
      <c r="H83" s="2">
        <f t="shared" si="8"/>
        <v>1.3192612137203167E-2</v>
      </c>
      <c r="I83" s="2">
        <f t="shared" si="8"/>
        <v>1.3158971282079254E-2</v>
      </c>
      <c r="J83" s="2">
        <f t="shared" si="8"/>
        <v>0.22967570193728618</v>
      </c>
      <c r="K83" s="2">
        <f t="shared" si="8"/>
        <v>0.27790276688061866</v>
      </c>
      <c r="L83" s="2">
        <f t="shared" si="8"/>
        <v>0.32751907524362017</v>
      </c>
      <c r="M83" s="2">
        <f t="shared" si="8"/>
        <v>0.45398895167640657</v>
      </c>
      <c r="N83" s="2">
        <f t="shared" si="8"/>
        <v>0.46122463512258516</v>
      </c>
      <c r="O83" s="2">
        <f t="shared" si="8"/>
        <v>0.4425050602676891</v>
      </c>
      <c r="P83" s="2">
        <f t="shared" si="8"/>
        <v>0.4756112761177469</v>
      </c>
      <c r="Q83" s="2">
        <f t="shared" si="8"/>
        <v>0.44904358076420797</v>
      </c>
      <c r="R83" s="2">
        <f t="shared" si="8"/>
        <v>0.45798324248048755</v>
      </c>
      <c r="S83" s="2">
        <f t="shared" si="8"/>
        <v>0.41235949876803529</v>
      </c>
    </row>
    <row r="84" spans="2:19" ht="15" hidden="1">
      <c r="B84" s="28" t="s">
        <v>2</v>
      </c>
      <c r="C84" s="2">
        <f t="shared" ref="C84:S98" si="9">C14/C$12</f>
        <v>0</v>
      </c>
      <c r="D84" s="2">
        <f t="shared" si="9"/>
        <v>4.2629380168812346E-5</v>
      </c>
      <c r="E84" s="2">
        <f t="shared" si="9"/>
        <v>8.4442818138317336E-5</v>
      </c>
      <c r="F84" s="2">
        <f t="shared" si="9"/>
        <v>1.1676786548341896E-4</v>
      </c>
      <c r="G84" s="2">
        <f t="shared" si="9"/>
        <v>7.7845956589431275E-4</v>
      </c>
      <c r="H84" s="2">
        <f t="shared" si="9"/>
        <v>1.0213635202996E-3</v>
      </c>
      <c r="I84" s="2">
        <f t="shared" si="9"/>
        <v>1.0363542149616821E-3</v>
      </c>
      <c r="J84" s="2">
        <f t="shared" si="9"/>
        <v>2.206522399238851E-2</v>
      </c>
      <c r="K84" s="2">
        <f t="shared" si="9"/>
        <v>8.2306899713575396E-2</v>
      </c>
      <c r="L84" s="2">
        <f t="shared" si="9"/>
        <v>7.5486525876603885E-2</v>
      </c>
      <c r="M84" s="2">
        <f t="shared" si="9"/>
        <v>2.7080762581723501E-2</v>
      </c>
      <c r="N84" s="2">
        <f t="shared" si="9"/>
        <v>4.3052419510371448E-2</v>
      </c>
      <c r="O84" s="2">
        <f t="shared" si="9"/>
        <v>5.0592774215014825E-2</v>
      </c>
      <c r="P84" s="2">
        <f t="shared" si="9"/>
        <v>5.6866995193696174E-2</v>
      </c>
      <c r="Q84" s="2">
        <f t="shared" si="9"/>
        <v>0.11930744686102712</v>
      </c>
      <c r="R84" s="2">
        <f t="shared" si="9"/>
        <v>0.10873797492812769</v>
      </c>
      <c r="S84" s="2">
        <f t="shared" si="9"/>
        <v>0.1298997922685847</v>
      </c>
    </row>
    <row r="85" spans="2:19" ht="15" hidden="1">
      <c r="B85" s="28" t="s">
        <v>3</v>
      </c>
      <c r="C85" s="2">
        <f t="shared" si="9"/>
        <v>0.10898284938020039</v>
      </c>
      <c r="D85" s="2">
        <f t="shared" si="9"/>
        <v>0.21570466365419047</v>
      </c>
      <c r="E85" s="2">
        <f t="shared" si="9"/>
        <v>0.22495566752047741</v>
      </c>
      <c r="F85" s="2">
        <f t="shared" si="9"/>
        <v>0.24743110695936477</v>
      </c>
      <c r="G85" s="2">
        <f t="shared" si="9"/>
        <v>0.10147449400128217</v>
      </c>
      <c r="H85" s="2">
        <f t="shared" si="9"/>
        <v>0.12988339433143248</v>
      </c>
      <c r="I85" s="2">
        <f t="shared" si="9"/>
        <v>0.10797174571140263</v>
      </c>
      <c r="J85" s="2">
        <f t="shared" si="9"/>
        <v>0.11655094232676776</v>
      </c>
      <c r="K85" s="2">
        <f t="shared" si="9"/>
        <v>0.12858857893692044</v>
      </c>
      <c r="L85" s="2">
        <f t="shared" si="9"/>
        <v>8.8392678535707134E-2</v>
      </c>
      <c r="M85" s="2">
        <f t="shared" si="9"/>
        <v>8.8688290647542772E-2</v>
      </c>
      <c r="N85" s="2">
        <f t="shared" si="9"/>
        <v>7.3019989259148266E-2</v>
      </c>
      <c r="O85" s="2">
        <f t="shared" si="9"/>
        <v>6.4317883837643627E-2</v>
      </c>
      <c r="P85" s="2">
        <f t="shared" si="9"/>
        <v>5.731692116871312E-2</v>
      </c>
      <c r="Q85" s="2">
        <f t="shared" si="9"/>
        <v>4.2419926909136055E-2</v>
      </c>
      <c r="R85" s="2">
        <f t="shared" si="9"/>
        <v>4.9830492596127388E-2</v>
      </c>
      <c r="S85" s="2">
        <f t="shared" si="9"/>
        <v>3.8155963616519191E-2</v>
      </c>
    </row>
    <row r="86" spans="2:19" ht="15" hidden="1">
      <c r="B86" s="28" t="s">
        <v>4</v>
      </c>
      <c r="C86" s="2">
        <f t="shared" si="9"/>
        <v>5.4304635761589407E-2</v>
      </c>
      <c r="D86" s="2">
        <f t="shared" si="9"/>
        <v>5.3073578310171364E-2</v>
      </c>
      <c r="E86" s="2">
        <f t="shared" si="9"/>
        <v>3.6057083345061504E-2</v>
      </c>
      <c r="F86" s="2">
        <f t="shared" si="9"/>
        <v>4.6512533084228549E-2</v>
      </c>
      <c r="G86" s="2">
        <f t="shared" si="9"/>
        <v>3.6221265683670664E-2</v>
      </c>
      <c r="H86" s="2">
        <f t="shared" si="9"/>
        <v>7.4985105115328965E-2</v>
      </c>
      <c r="I86" s="2">
        <f t="shared" si="9"/>
        <v>6.9163007609021734E-2</v>
      </c>
      <c r="J86" s="2">
        <f t="shared" si="9"/>
        <v>8.8751796595072777E-2</v>
      </c>
      <c r="K86" s="2">
        <f t="shared" si="9"/>
        <v>5.6197831491582147E-2</v>
      </c>
      <c r="L86" s="2">
        <f t="shared" si="9"/>
        <v>8.3995370502671959E-2</v>
      </c>
      <c r="M86" s="2">
        <f t="shared" si="9"/>
        <v>6.8857424732918379E-2</v>
      </c>
      <c r="N86" s="2">
        <f t="shared" si="9"/>
        <v>7.2889437470143689E-2</v>
      </c>
      <c r="O86" s="2">
        <f t="shared" si="9"/>
        <v>6.1295586971246589E-2</v>
      </c>
      <c r="P86" s="2">
        <f t="shared" si="9"/>
        <v>5.3647592440027606E-2</v>
      </c>
      <c r="Q86" s="2">
        <f t="shared" si="9"/>
        <v>3.7492352086739678E-2</v>
      </c>
      <c r="R86" s="2">
        <f t="shared" si="9"/>
        <v>6.2288847642412562E-2</v>
      </c>
      <c r="S86" s="2">
        <f t="shared" si="9"/>
        <v>6.4523132238815298E-2</v>
      </c>
    </row>
    <row r="87" spans="2:19" ht="15" hidden="1">
      <c r="B87" s="28" t="s">
        <v>5</v>
      </c>
      <c r="C87" s="2">
        <f t="shared" si="9"/>
        <v>5.7361181864493127E-2</v>
      </c>
      <c r="D87" s="2">
        <f t="shared" si="9"/>
        <v>8.3851990792053882E-2</v>
      </c>
      <c r="E87" s="2">
        <f t="shared" si="9"/>
        <v>6.7610549722746077E-2</v>
      </c>
      <c r="F87" s="2">
        <f t="shared" si="9"/>
        <v>5.9162385178265602E-2</v>
      </c>
      <c r="G87" s="2">
        <f t="shared" si="9"/>
        <v>0.10275666269804928</v>
      </c>
      <c r="H87" s="2">
        <f t="shared" si="9"/>
        <v>7.1793344114392726E-2</v>
      </c>
      <c r="I87" s="2">
        <f t="shared" si="9"/>
        <v>9.7185480131998792E-2</v>
      </c>
      <c r="J87" s="2">
        <f t="shared" si="9"/>
        <v>7.086681916637988E-2</v>
      </c>
      <c r="K87" s="2">
        <f t="shared" si="9"/>
        <v>4.8436953500902762E-2</v>
      </c>
      <c r="L87" s="2">
        <f t="shared" si="9"/>
        <v>3.0138170491241106E-2</v>
      </c>
      <c r="M87" s="2">
        <f t="shared" si="9"/>
        <v>3.3398400376523973E-2</v>
      </c>
      <c r="N87" s="2">
        <f t="shared" si="9"/>
        <v>3.8554316961941185E-2</v>
      </c>
      <c r="O87" s="2">
        <f t="shared" si="9"/>
        <v>5.449046768360552E-2</v>
      </c>
      <c r="P87" s="2">
        <f t="shared" si="9"/>
        <v>4.9120972326512503E-2</v>
      </c>
      <c r="Q87" s="2">
        <f t="shared" si="9"/>
        <v>7.0049649729312491E-2</v>
      </c>
      <c r="R87" s="2">
        <f t="shared" si="9"/>
        <v>7.4048972709015212E-2</v>
      </c>
      <c r="S87" s="2">
        <f t="shared" si="9"/>
        <v>7.6659881071162506E-2</v>
      </c>
    </row>
    <row r="88" spans="2:19" ht="15" hidden="1">
      <c r="B88" s="28" t="s">
        <v>6</v>
      </c>
      <c r="C88" s="2">
        <f t="shared" si="9"/>
        <v>0</v>
      </c>
      <c r="D88" s="2">
        <f t="shared" si="9"/>
        <v>0</v>
      </c>
      <c r="E88" s="2">
        <f t="shared" si="9"/>
        <v>0</v>
      </c>
      <c r="F88" s="2">
        <f t="shared" si="9"/>
        <v>0</v>
      </c>
      <c r="G88" s="2">
        <f t="shared" si="9"/>
        <v>0</v>
      </c>
      <c r="H88" s="2">
        <f t="shared" si="9"/>
        <v>0</v>
      </c>
      <c r="I88" s="2">
        <f t="shared" si="9"/>
        <v>0</v>
      </c>
      <c r="J88" s="2">
        <f t="shared" si="9"/>
        <v>1.5516508431344764E-2</v>
      </c>
      <c r="K88" s="2">
        <f t="shared" si="9"/>
        <v>4.5426186582472328E-2</v>
      </c>
      <c r="L88" s="2">
        <f t="shared" si="9"/>
        <v>9.9026948246792229E-2</v>
      </c>
      <c r="M88" s="2">
        <f t="shared" si="9"/>
        <v>0.10091023463356796</v>
      </c>
      <c r="N88" s="2">
        <f t="shared" si="9"/>
        <v>4.8357569481739068E-2</v>
      </c>
      <c r="O88" s="2">
        <f t="shared" si="9"/>
        <v>3.3605722954800223E-2</v>
      </c>
      <c r="P88" s="2">
        <f t="shared" si="9"/>
        <v>4.7640472665477003E-2</v>
      </c>
      <c r="Q88" s="2">
        <f t="shared" si="9"/>
        <v>2.217707854949191E-2</v>
      </c>
      <c r="R88" s="2">
        <f t="shared" si="9"/>
        <v>2.1951062422052942E-2</v>
      </c>
      <c r="S88" s="2">
        <f t="shared" si="9"/>
        <v>2.555378935112557E-2</v>
      </c>
    </row>
    <row r="89" spans="2:19" ht="15" hidden="1">
      <c r="B89" s="28" t="s">
        <v>7</v>
      </c>
      <c r="C89" s="2">
        <f t="shared" si="9"/>
        <v>4.7817965698760401E-2</v>
      </c>
      <c r="D89" s="2">
        <f t="shared" si="9"/>
        <v>3.1844146986102821E-2</v>
      </c>
      <c r="E89" s="2">
        <f t="shared" si="9"/>
        <v>7.2761561629183444E-2</v>
      </c>
      <c r="F89" s="2">
        <f t="shared" si="9"/>
        <v>3.8766931340495095E-2</v>
      </c>
      <c r="G89" s="2">
        <f t="shared" si="9"/>
        <v>8.1005586592178783E-2</v>
      </c>
      <c r="H89" s="2">
        <f t="shared" si="9"/>
        <v>5.5451527789599116E-2</v>
      </c>
      <c r="I89" s="2">
        <f t="shared" si="9"/>
        <v>3.8945100499086366E-2</v>
      </c>
      <c r="J89" s="2">
        <f t="shared" si="9"/>
        <v>3.6427862912204699E-2</v>
      </c>
      <c r="K89" s="2">
        <f t="shared" si="9"/>
        <v>5.996010851995047E-2</v>
      </c>
      <c r="L89" s="2">
        <f t="shared" si="9"/>
        <v>3.1356271254250848E-2</v>
      </c>
      <c r="M89" s="2">
        <f t="shared" si="9"/>
        <v>3.8017456471958318E-2</v>
      </c>
      <c r="N89" s="2">
        <f t="shared" si="9"/>
        <v>5.3428319650121202E-2</v>
      </c>
      <c r="O89" s="2">
        <f t="shared" si="9"/>
        <v>4.6708944493517708E-2</v>
      </c>
      <c r="P89" s="2">
        <f t="shared" si="9"/>
        <v>4.3493857598428907E-2</v>
      </c>
      <c r="Q89" s="2">
        <f t="shared" si="9"/>
        <v>4.3242685303889555E-2</v>
      </c>
      <c r="R89" s="2">
        <f t="shared" si="9"/>
        <v>3.3168119726680288E-2</v>
      </c>
      <c r="S89" s="2">
        <f t="shared" si="9"/>
        <v>1.5077999652046164E-2</v>
      </c>
    </row>
    <row r="90" spans="2:19" ht="15" hidden="1">
      <c r="B90" s="28" t="s">
        <v>8</v>
      </c>
      <c r="C90" s="2">
        <f t="shared" si="9"/>
        <v>7.2474104262183731E-2</v>
      </c>
      <c r="D90" s="2">
        <f t="shared" si="9"/>
        <v>7.3024128229175533E-2</v>
      </c>
      <c r="E90" s="2">
        <f t="shared" si="9"/>
        <v>6.0151434120528056E-2</v>
      </c>
      <c r="F90" s="2">
        <f t="shared" si="9"/>
        <v>8.2243499922154753E-2</v>
      </c>
      <c r="G90" s="2">
        <f t="shared" si="9"/>
        <v>8.2241963549775629E-2</v>
      </c>
      <c r="H90" s="2">
        <f t="shared" si="9"/>
        <v>0.13141543961188187</v>
      </c>
      <c r="I90" s="2">
        <f t="shared" si="9"/>
        <v>0.13368969373005701</v>
      </c>
      <c r="J90" s="2">
        <f t="shared" si="9"/>
        <v>6.874633089738659E-2</v>
      </c>
      <c r="K90" s="2">
        <f t="shared" si="9"/>
        <v>6.2512407006531989E-2</v>
      </c>
      <c r="L90" s="2">
        <f t="shared" si="9"/>
        <v>4.1826222387334612E-2</v>
      </c>
      <c r="M90" s="2">
        <f t="shared" si="9"/>
        <v>2.7433753805215219E-2</v>
      </c>
      <c r="N90" s="2">
        <f t="shared" si="9"/>
        <v>2.8694689805982238E-2</v>
      </c>
      <c r="O90" s="2">
        <f t="shared" si="9"/>
        <v>2.7620545280978542E-2</v>
      </c>
      <c r="P90" s="2">
        <f t="shared" si="9"/>
        <v>2.214213404754015E-2</v>
      </c>
      <c r="Q90" s="2">
        <f t="shared" si="9"/>
        <v>2.0461253315342352E-2</v>
      </c>
      <c r="R90" s="2">
        <f t="shared" si="9"/>
        <v>2.0061303713939424E-2</v>
      </c>
      <c r="S90" s="2">
        <f t="shared" si="9"/>
        <v>1.8740436845634891E-2</v>
      </c>
    </row>
    <row r="91" spans="2:19" ht="15" hidden="1">
      <c r="B91" s="28" t="s">
        <v>9</v>
      </c>
      <c r="C91" s="2">
        <f t="shared" si="9"/>
        <v>0</v>
      </c>
      <c r="D91" s="2">
        <f t="shared" si="9"/>
        <v>1.4920283059084319E-3</v>
      </c>
      <c r="E91" s="2">
        <f t="shared" si="9"/>
        <v>4.1658456948236557E-3</v>
      </c>
      <c r="F91" s="2">
        <f t="shared" si="9"/>
        <v>5.7994706523431416E-2</v>
      </c>
      <c r="G91" s="2">
        <f t="shared" si="9"/>
        <v>2.4727539151936993E-3</v>
      </c>
      <c r="H91" s="2">
        <f t="shared" si="9"/>
        <v>2.5534088007490001E-4</v>
      </c>
      <c r="I91" s="2">
        <f t="shared" si="9"/>
        <v>1.2313524422505249E-2</v>
      </c>
      <c r="J91" s="2">
        <f t="shared" si="9"/>
        <v>1.6953784489564565E-2</v>
      </c>
      <c r="K91" s="2">
        <f t="shared" si="9"/>
        <v>1.8669590781475987E-3</v>
      </c>
      <c r="L91" s="2">
        <f t="shared" si="9"/>
        <v>3.6471580030291773E-3</v>
      </c>
      <c r="M91" s="2">
        <f t="shared" si="9"/>
        <v>7.0568074508301328E-3</v>
      </c>
      <c r="N91" s="2">
        <f t="shared" si="9"/>
        <v>2.0235527295708704E-3</v>
      </c>
      <c r="O91" s="2">
        <f t="shared" si="9"/>
        <v>2.6677810478616159E-3</v>
      </c>
      <c r="P91" s="2">
        <f t="shared" si="9"/>
        <v>7.4663391529839517E-3</v>
      </c>
      <c r="Q91" s="2">
        <f t="shared" si="9"/>
        <v>3.3194561417418246E-3</v>
      </c>
      <c r="R91" s="2">
        <f t="shared" si="9"/>
        <v>5.4526345373531078E-3</v>
      </c>
      <c r="S91" s="2">
        <f t="shared" si="9"/>
        <v>1.4399935762368348E-2</v>
      </c>
    </row>
    <row r="92" spans="2:19" ht="15" hidden="1">
      <c r="B92" s="28" t="s">
        <v>10</v>
      </c>
      <c r="C92" s="2">
        <f t="shared" si="9"/>
        <v>0.11957887587026661</v>
      </c>
      <c r="D92" s="2">
        <f t="shared" si="9"/>
        <v>7.2214170005968109E-2</v>
      </c>
      <c r="E92" s="2">
        <f t="shared" si="9"/>
        <v>0.18701269457032679</v>
      </c>
      <c r="F92" s="2">
        <f t="shared" si="9"/>
        <v>0.15308267164876224</v>
      </c>
      <c r="G92" s="2">
        <f t="shared" si="9"/>
        <v>6.7771773971975466E-2</v>
      </c>
      <c r="H92" s="2">
        <f t="shared" si="9"/>
        <v>7.6006468635628571E-2</v>
      </c>
      <c r="I92" s="2">
        <f t="shared" si="9"/>
        <v>0.16870755720402542</v>
      </c>
      <c r="J92" s="2">
        <f t="shared" si="9"/>
        <v>7.0320249397761075E-2</v>
      </c>
      <c r="K92" s="2">
        <f t="shared" si="9"/>
        <v>4.6985924546494376E-2</v>
      </c>
      <c r="L92" s="2">
        <f t="shared" si="9"/>
        <v>3.7421770068299373E-2</v>
      </c>
      <c r="M92" s="2">
        <f t="shared" si="9"/>
        <v>2.7008354125622636E-2</v>
      </c>
      <c r="N92" s="2">
        <f t="shared" si="9"/>
        <v>2.8540401328067743E-2</v>
      </c>
      <c r="O92" s="2">
        <f t="shared" si="9"/>
        <v>2.0437143751213076E-2</v>
      </c>
      <c r="P92" s="2">
        <f t="shared" si="9"/>
        <v>2.144444478222671E-2</v>
      </c>
      <c r="Q92" s="2">
        <f t="shared" si="9"/>
        <v>1.7108886837810387E-2</v>
      </c>
      <c r="R92" s="2">
        <f t="shared" si="9"/>
        <v>1.4872152187787268E-2</v>
      </c>
      <c r="S92" s="2">
        <f t="shared" si="9"/>
        <v>1.0185828167309291E-2</v>
      </c>
    </row>
    <row r="93" spans="2:19" ht="15" hidden="1">
      <c r="B93" s="28" t="s">
        <v>0</v>
      </c>
      <c r="C93" s="2">
        <f t="shared" si="9"/>
        <v>0.52983528612667696</v>
      </c>
      <c r="D93" s="2">
        <f t="shared" si="9"/>
        <v>0.45707221417000599</v>
      </c>
      <c r="E93" s="2">
        <f t="shared" si="9"/>
        <v>0.34610296394291662</v>
      </c>
      <c r="F93" s="2">
        <f t="shared" si="9"/>
        <v>0.31468939747781399</v>
      </c>
      <c r="G93" s="2">
        <f t="shared" si="9"/>
        <v>0.33263119333272273</v>
      </c>
      <c r="H93" s="2">
        <f t="shared" si="9"/>
        <v>0.44276108604987668</v>
      </c>
      <c r="I93" s="2">
        <f t="shared" si="9"/>
        <v>0.3488968282106526</v>
      </c>
      <c r="J93" s="2">
        <f t="shared" si="9"/>
        <v>0.26412477985384319</v>
      </c>
      <c r="K93" s="2">
        <f t="shared" si="9"/>
        <v>0.18981538374280396</v>
      </c>
      <c r="L93" s="2">
        <f t="shared" si="9"/>
        <v>0.18118980939044951</v>
      </c>
      <c r="M93" s="2">
        <f t="shared" si="9"/>
        <v>0.12755956349769046</v>
      </c>
      <c r="N93" s="2">
        <f t="shared" si="9"/>
        <v>0.15021466868032912</v>
      </c>
      <c r="O93" s="2">
        <f t="shared" si="9"/>
        <v>0.19575808949642912</v>
      </c>
      <c r="P93" s="2">
        <f t="shared" si="9"/>
        <v>0.16600444453902349</v>
      </c>
      <c r="Q93" s="2">
        <f t="shared" si="9"/>
        <v>0.17635751395323443</v>
      </c>
      <c r="R93" s="2">
        <f t="shared" si="9"/>
        <v>0.15500412790050877</v>
      </c>
      <c r="S93" s="2">
        <f t="shared" si="9"/>
        <v>0.19711733627954073</v>
      </c>
    </row>
    <row r="94" spans="2:19" ht="15" hidden="1">
      <c r="B94" s="28" t="s">
        <v>271</v>
      </c>
      <c r="C94" s="2">
        <f t="shared" si="9"/>
        <v>0</v>
      </c>
      <c r="D94" s="2">
        <f t="shared" si="9"/>
        <v>0</v>
      </c>
      <c r="E94" s="2">
        <f t="shared" si="9"/>
        <v>0</v>
      </c>
      <c r="F94" s="2">
        <f t="shared" si="9"/>
        <v>0</v>
      </c>
      <c r="G94" s="2">
        <f t="shared" si="9"/>
        <v>0</v>
      </c>
      <c r="H94" s="2">
        <f t="shared" si="9"/>
        <v>0</v>
      </c>
      <c r="I94" s="2">
        <f t="shared" si="9"/>
        <v>0</v>
      </c>
      <c r="J94" s="2">
        <f t="shared" si="9"/>
        <v>6.6524626004574983E-2</v>
      </c>
      <c r="K94" s="2">
        <f t="shared" si="9"/>
        <v>3.4862506735232127E-2</v>
      </c>
      <c r="L94" s="2">
        <f t="shared" si="9"/>
        <v>1.8307232875146458E-2</v>
      </c>
      <c r="M94" s="2">
        <f t="shared" si="9"/>
        <v>8.1731044823851341E-3</v>
      </c>
      <c r="N94" s="2">
        <f t="shared" si="9"/>
        <v>2.27397479757055E-2</v>
      </c>
      <c r="O94" s="2">
        <f t="shared" si="9"/>
        <v>1.281604392035079E-2</v>
      </c>
      <c r="P94" s="2">
        <f t="shared" si="9"/>
        <v>1.9407617733163497E-2</v>
      </c>
      <c r="Q94" s="2">
        <f t="shared" si="9"/>
        <v>3.6517009407868263E-2</v>
      </c>
      <c r="R94" s="2">
        <f t="shared" si="9"/>
        <v>1.7152744029182206E-2</v>
      </c>
      <c r="S94" s="2">
        <f t="shared" si="9"/>
        <v>3.4701703932919263E-2</v>
      </c>
    </row>
    <row r="95" spans="2:19" ht="15" hidden="1">
      <c r="B95" s="28" t="s">
        <v>11</v>
      </c>
      <c r="C95" s="2">
        <f t="shared" si="9"/>
        <v>2.2754287654949908E-2</v>
      </c>
      <c r="D95" s="2">
        <f t="shared" si="9"/>
        <v>1.8543780373433367E-2</v>
      </c>
      <c r="E95" s="2">
        <f t="shared" si="9"/>
        <v>2.5558026289864047E-2</v>
      </c>
      <c r="F95" s="2">
        <f t="shared" si="9"/>
        <v>3.1488401058695312E-2</v>
      </c>
      <c r="G95" s="2">
        <f t="shared" si="9"/>
        <v>9.158347834050738E-4</v>
      </c>
      <c r="H95" s="2">
        <f t="shared" si="9"/>
        <v>2.4597838113882036E-2</v>
      </c>
      <c r="I95" s="2">
        <f t="shared" si="9"/>
        <v>2.4572503886328305E-2</v>
      </c>
      <c r="J95" s="2">
        <f t="shared" si="9"/>
        <v>1.7389015971983238E-2</v>
      </c>
      <c r="K95" s="2">
        <f t="shared" si="9"/>
        <v>8.6352765462675007E-3</v>
      </c>
      <c r="L95" s="2">
        <f t="shared" si="9"/>
        <v>1.4077815563112621E-2</v>
      </c>
      <c r="M95" s="2">
        <f t="shared" si="9"/>
        <v>8.2605980335070123E-3</v>
      </c>
      <c r="N95" s="2">
        <f t="shared" si="9"/>
        <v>1.0441176034252042E-2</v>
      </c>
      <c r="O95" s="2">
        <f t="shared" si="9"/>
        <v>3.7580657300055054E-2</v>
      </c>
      <c r="P95" s="2">
        <f t="shared" si="9"/>
        <v>2.1262042359922542E-2</v>
      </c>
      <c r="Q95" s="2">
        <f t="shared" si="9"/>
        <v>1.7292885533364347E-2</v>
      </c>
      <c r="R95" s="2">
        <f t="shared" si="9"/>
        <v>2.3258230916511014E-2</v>
      </c>
      <c r="S95" s="2">
        <f t="shared" si="9"/>
        <v>3.3706912831615622E-2</v>
      </c>
    </row>
    <row r="96" spans="2:19" ht="15" hidden="1">
      <c r="B96" s="28" t="s">
        <v>12</v>
      </c>
      <c r="C96" s="2">
        <f t="shared" si="9"/>
        <v>7.0164713873323153E-2</v>
      </c>
      <c r="D96" s="2">
        <f t="shared" si="9"/>
        <v>7.920538835365333E-2</v>
      </c>
      <c r="E96" s="2">
        <f t="shared" si="9"/>
        <v>4.8554620429532472E-2</v>
      </c>
      <c r="F96" s="2">
        <f t="shared" si="9"/>
        <v>7.1267320566713366E-2</v>
      </c>
      <c r="G96" s="2">
        <f t="shared" si="9"/>
        <v>7.111457093140397E-2</v>
      </c>
      <c r="H96" s="2">
        <f t="shared" si="9"/>
        <v>8.0645161290322578E-2</v>
      </c>
      <c r="I96" s="2">
        <f t="shared" si="9"/>
        <v>5.1054081326533392E-2</v>
      </c>
      <c r="J96" s="2">
        <f t="shared" si="9"/>
        <v>2.3441770076317335E-2</v>
      </c>
      <c r="K96" s="2">
        <f t="shared" si="9"/>
        <v>2.7215064232845247E-2</v>
      </c>
      <c r="L96" s="2">
        <f t="shared" si="9"/>
        <v>2.4744234561197953E-2</v>
      </c>
      <c r="M96" s="2">
        <f t="shared" si="9"/>
        <v>1.6738421435316619E-2</v>
      </c>
      <c r="N96" s="2">
        <f t="shared" si="9"/>
        <v>1.6740299853722655E-2</v>
      </c>
      <c r="O96" s="2">
        <f t="shared" si="9"/>
        <v>1.5204569491042036E-2</v>
      </c>
      <c r="P96" s="2">
        <f t="shared" si="9"/>
        <v>1.4154427970803454E-2</v>
      </c>
      <c r="Q96" s="2">
        <f t="shared" si="9"/>
        <v>1.4918853583411995E-2</v>
      </c>
      <c r="R96" s="2">
        <f t="shared" si="9"/>
        <v>1.6277394914192365E-2</v>
      </c>
      <c r="S96" s="2">
        <f t="shared" si="9"/>
        <v>1.5999928624853717E-2</v>
      </c>
    </row>
    <row r="97" spans="2:19" ht="15" hidden="1">
      <c r="B97" s="28" t="s">
        <v>13</v>
      </c>
      <c r="C97" s="2">
        <f t="shared" si="9"/>
        <v>0</v>
      </c>
      <c r="D97" s="2">
        <f t="shared" si="9"/>
        <v>0</v>
      </c>
      <c r="E97" s="2">
        <f t="shared" si="9"/>
        <v>0</v>
      </c>
      <c r="F97" s="2">
        <f t="shared" si="9"/>
        <v>4.6707146193367583E-4</v>
      </c>
      <c r="G97" s="2">
        <f t="shared" si="9"/>
        <v>5.0370913087279055E-4</v>
      </c>
      <c r="H97" s="2">
        <f t="shared" si="9"/>
        <v>5.5323857349561672E-4</v>
      </c>
      <c r="I97" s="2">
        <f t="shared" si="9"/>
        <v>1.3772602067253933E-3</v>
      </c>
      <c r="J97" s="2">
        <f t="shared" si="9"/>
        <v>4.0486649527318367E-4</v>
      </c>
      <c r="K97" s="2">
        <f t="shared" si="9"/>
        <v>5.5772448410485224E-4</v>
      </c>
      <c r="L97" s="2">
        <f t="shared" si="9"/>
        <v>4.4758951790358067E-3</v>
      </c>
      <c r="M97" s="2">
        <f t="shared" si="9"/>
        <v>1.0812996111062505E-2</v>
      </c>
      <c r="N97" s="2">
        <f t="shared" si="9"/>
        <v>2.0953562135233854E-2</v>
      </c>
      <c r="O97" s="2">
        <f t="shared" si="9"/>
        <v>2.6493620695801662E-2</v>
      </c>
      <c r="P97" s="2">
        <f t="shared" si="9"/>
        <v>1.5501165855482562E-2</v>
      </c>
      <c r="Q97" s="2">
        <f t="shared" si="9"/>
        <v>1.5574068450506596E-2</v>
      </c>
      <c r="R97" s="2">
        <f t="shared" si="9"/>
        <v>1.9089344161509231E-2</v>
      </c>
      <c r="S97" s="2">
        <f t="shared" si="9"/>
        <v>2.2564955100572041E-2</v>
      </c>
    </row>
    <row r="98" spans="2:19" ht="15" hidden="1">
      <c r="B98" s="28" t="s">
        <v>14</v>
      </c>
      <c r="C98" s="2">
        <f t="shared" si="9"/>
        <v>3.2942774664628969E-3</v>
      </c>
      <c r="D98" s="2">
        <f t="shared" si="9"/>
        <v>4.0071617358683597E-3</v>
      </c>
      <c r="E98" s="2">
        <f t="shared" si="9"/>
        <v>2.5895797562417318E-3</v>
      </c>
      <c r="F98" s="2">
        <f t="shared" ref="F98:S98" si="10">F28/F$12</f>
        <v>5.137786081270434E-3</v>
      </c>
      <c r="G98" s="2">
        <f t="shared" si="10"/>
        <v>2.8848795677259825E-3</v>
      </c>
      <c r="H98" s="2">
        <f t="shared" si="10"/>
        <v>5.4472721082645332E-3</v>
      </c>
      <c r="I98" s="2">
        <f t="shared" si="10"/>
        <v>5.4163143971418436E-2</v>
      </c>
      <c r="J98" s="2">
        <f t="shared" si="10"/>
        <v>2.3725176623008565E-2</v>
      </c>
      <c r="K98" s="2">
        <f t="shared" si="10"/>
        <v>2.4133400134231996E-2</v>
      </c>
      <c r="L98" s="2">
        <f t="shared" si="10"/>
        <v>1.5838882062126712E-2</v>
      </c>
      <c r="M98" s="2">
        <f t="shared" si="10"/>
        <v>9.6423927374318531E-3</v>
      </c>
      <c r="N98" s="2">
        <f t="shared" si="10"/>
        <v>1.0954481931929111E-2</v>
      </c>
      <c r="O98" s="2">
        <f t="shared" si="10"/>
        <v>2.1766082936896185E-2</v>
      </c>
      <c r="P98" s="2">
        <f t="shared" si="10"/>
        <v>9.7889299969903618E-3</v>
      </c>
      <c r="Q98" s="2">
        <f t="shared" si="10"/>
        <v>8.1333407132268137E-3</v>
      </c>
      <c r="R98" s="2">
        <f t="shared" si="10"/>
        <v>7.6088038456809271E-3</v>
      </c>
      <c r="S98" s="2">
        <f t="shared" si="10"/>
        <v>7.0631655174772457E-3</v>
      </c>
    </row>
    <row r="99" spans="2:19" ht="15" hidden="1">
      <c r="B99" s="28" t="s">
        <v>15</v>
      </c>
      <c r="C99" s="2">
        <f t="shared" ref="C99:S113" si="11">C29/C$12</f>
        <v>2.6897605705552725E-2</v>
      </c>
      <c r="D99" s="2">
        <f t="shared" si="11"/>
        <v>2.344615909284679E-2</v>
      </c>
      <c r="E99" s="2">
        <f t="shared" si="11"/>
        <v>1.2750865538885919E-2</v>
      </c>
      <c r="F99" s="2">
        <f t="shared" si="11"/>
        <v>1.669780476412891E-2</v>
      </c>
      <c r="G99" s="2">
        <f t="shared" si="11"/>
        <v>2.0423115669933146E-2</v>
      </c>
      <c r="H99" s="2">
        <f t="shared" si="11"/>
        <v>2.5108519874031832E-3</v>
      </c>
      <c r="I99" s="2">
        <f t="shared" si="11"/>
        <v>6.0817628930646085E-3</v>
      </c>
      <c r="J99" s="2">
        <f t="shared" si="11"/>
        <v>6.7258446527257631E-3</v>
      </c>
      <c r="K99" s="2">
        <f t="shared" si="11"/>
        <v>1.1915452749392649E-2</v>
      </c>
      <c r="L99" s="2">
        <f t="shared" si="11"/>
        <v>6.3441259680507532E-3</v>
      </c>
      <c r="M99" s="2">
        <f t="shared" si="11"/>
        <v>8.6950487701122018E-3</v>
      </c>
      <c r="N99" s="2">
        <f t="shared" si="11"/>
        <v>1.0399636828659678E-2</v>
      </c>
      <c r="O99" s="2">
        <f t="shared" si="11"/>
        <v>9.6273820888309689E-3</v>
      </c>
      <c r="P99" s="2">
        <f t="shared" si="11"/>
        <v>1.2965772185454623E-2</v>
      </c>
      <c r="Q99" s="2">
        <f t="shared" si="11"/>
        <v>1.1494682736883362E-2</v>
      </c>
      <c r="R99" s="2">
        <f t="shared" si="11"/>
        <v>1.2492022319938638E-2</v>
      </c>
      <c r="S99" s="2">
        <f t="shared" si="11"/>
        <v>1.2115931081348338E-2</v>
      </c>
    </row>
    <row r="100" spans="2:19" ht="15" hidden="1">
      <c r="B100" s="28" t="s">
        <v>16</v>
      </c>
      <c r="C100" s="2">
        <f t="shared" si="11"/>
        <v>6.1130922058074376E-4</v>
      </c>
      <c r="D100" s="2">
        <f t="shared" si="11"/>
        <v>0</v>
      </c>
      <c r="E100" s="2">
        <f t="shared" si="11"/>
        <v>4.2221409069158669E-4</v>
      </c>
      <c r="F100" s="2">
        <f t="shared" si="11"/>
        <v>0</v>
      </c>
      <c r="G100" s="2">
        <f t="shared" si="11"/>
        <v>9.158347834050738E-4</v>
      </c>
      <c r="H100" s="2">
        <f t="shared" si="11"/>
        <v>0</v>
      </c>
      <c r="I100" s="2">
        <f t="shared" si="11"/>
        <v>1.5081681075626584E-2</v>
      </c>
      <c r="J100" s="2">
        <f t="shared" si="11"/>
        <v>1.5329257677280916E-2</v>
      </c>
      <c r="K100" s="2">
        <f t="shared" si="11"/>
        <v>3.3132615538771309E-3</v>
      </c>
      <c r="L100" s="2">
        <f t="shared" si="11"/>
        <v>7.0406938530563259E-3</v>
      </c>
      <c r="M100" s="2">
        <f t="shared" si="11"/>
        <v>6.537880182107267E-3</v>
      </c>
      <c r="N100" s="2">
        <f t="shared" si="11"/>
        <v>5.8273571273859083E-3</v>
      </c>
      <c r="O100" s="2">
        <f t="shared" si="11"/>
        <v>1.2691270196508711E-2</v>
      </c>
      <c r="P100" s="2">
        <f t="shared" si="11"/>
        <v>1.3888424438276542E-2</v>
      </c>
      <c r="Q100" s="2">
        <f t="shared" si="11"/>
        <v>8.8304414622361379E-3</v>
      </c>
      <c r="R100" s="2">
        <f t="shared" si="11"/>
        <v>7.7961695425349401E-3</v>
      </c>
      <c r="S100" s="2">
        <f t="shared" si="11"/>
        <v>4.6378975261076906E-3</v>
      </c>
    </row>
    <row r="101" spans="2:19" ht="15" hidden="1">
      <c r="B101" s="28" t="s">
        <v>17</v>
      </c>
      <c r="C101" s="2">
        <f t="shared" si="11"/>
        <v>1.5078960774325014E-2</v>
      </c>
      <c r="D101" s="2">
        <f t="shared" si="11"/>
        <v>1.3854548554864012E-2</v>
      </c>
      <c r="E101" s="2">
        <f t="shared" si="11"/>
        <v>6.9243110873420215E-3</v>
      </c>
      <c r="F101" s="2">
        <f t="shared" si="11"/>
        <v>1.2766619959520472E-2</v>
      </c>
      <c r="G101" s="2">
        <f t="shared" si="11"/>
        <v>9.2499313123912442E-3</v>
      </c>
      <c r="H101" s="2">
        <f t="shared" si="11"/>
        <v>5.2344880415354502E-3</v>
      </c>
      <c r="I101" s="2">
        <f t="shared" si="11"/>
        <v>2.2827065208498101E-2</v>
      </c>
      <c r="J101" s="2">
        <f t="shared" si="11"/>
        <v>9.7218567177473226E-3</v>
      </c>
      <c r="K101" s="2">
        <f t="shared" si="11"/>
        <v>7.7939633414313668E-3</v>
      </c>
      <c r="L101" s="2">
        <f t="shared" si="11"/>
        <v>6.3619866830508954E-3</v>
      </c>
      <c r="M101" s="2">
        <f t="shared" si="11"/>
        <v>6.2090251106491712E-3</v>
      </c>
      <c r="N101" s="2">
        <f t="shared" si="11"/>
        <v>4.8867908293302393E-3</v>
      </c>
      <c r="O101" s="2">
        <f t="shared" si="11"/>
        <v>3.6738929797945786E-3</v>
      </c>
      <c r="P101" s="2">
        <f t="shared" si="11"/>
        <v>7.2565763673341586E-3</v>
      </c>
      <c r="Q101" s="2">
        <f t="shared" si="11"/>
        <v>8.7421819253443982E-3</v>
      </c>
      <c r="R101" s="2">
        <f t="shared" si="11"/>
        <v>9.0301483116594153E-3</v>
      </c>
      <c r="S101" s="2">
        <f t="shared" si="11"/>
        <v>1.0049025803602363E-2</v>
      </c>
    </row>
    <row r="102" spans="2:19" ht="15" hidden="1">
      <c r="B102" s="28" t="s">
        <v>272</v>
      </c>
      <c r="C102" s="2">
        <f t="shared" si="11"/>
        <v>5.3387671930718292E-2</v>
      </c>
      <c r="D102" s="2">
        <f t="shared" si="11"/>
        <v>5.1581550004262934E-2</v>
      </c>
      <c r="E102" s="2">
        <f t="shared" si="11"/>
        <v>2.4122498381512654E-2</v>
      </c>
      <c r="F102" s="2">
        <f t="shared" si="11"/>
        <v>2.9036275883543513E-2</v>
      </c>
      <c r="G102" s="2">
        <f t="shared" si="11"/>
        <v>3.9106145251396641E-2</v>
      </c>
      <c r="H102" s="2">
        <f t="shared" si="11"/>
        <v>5.6600561749936169E-2</v>
      </c>
      <c r="I102" s="2">
        <f t="shared" si="11"/>
        <v>1.9363460332178797E-2</v>
      </c>
      <c r="J102" s="2">
        <f t="shared" si="11"/>
        <v>7.0598595113261393E-3</v>
      </c>
      <c r="K102" s="2">
        <f t="shared" si="11"/>
        <v>9.1362832862260952E-3</v>
      </c>
      <c r="L102" s="2">
        <f t="shared" si="11"/>
        <v>4.8438259080387505E-3</v>
      </c>
      <c r="M102" s="2">
        <f t="shared" si="11"/>
        <v>6.1124805025146852E-3</v>
      </c>
      <c r="N102" s="2">
        <f t="shared" si="11"/>
        <v>6.3554984556316784E-3</v>
      </c>
      <c r="O102" s="2">
        <f t="shared" si="11"/>
        <v>7.1893431356627058E-3</v>
      </c>
      <c r="P102" s="2">
        <f t="shared" si="11"/>
        <v>6.3035237107948797E-3</v>
      </c>
      <c r="Q102" s="2">
        <f t="shared" si="11"/>
        <v>6.112346910841413E-3</v>
      </c>
      <c r="R102" s="2">
        <f t="shared" si="11"/>
        <v>5.4936207835399233E-3</v>
      </c>
      <c r="S102" s="2">
        <f t="shared" si="11"/>
        <v>5.0884531370120282E-3</v>
      </c>
    </row>
    <row r="103" spans="2:19" ht="15" hidden="1">
      <c r="B103" s="28" t="s">
        <v>18</v>
      </c>
      <c r="C103" s="2">
        <f t="shared" si="11"/>
        <v>0</v>
      </c>
      <c r="D103" s="2">
        <f t="shared" si="11"/>
        <v>0</v>
      </c>
      <c r="E103" s="2">
        <f t="shared" si="11"/>
        <v>0</v>
      </c>
      <c r="F103" s="2">
        <f t="shared" si="11"/>
        <v>3.8922621827806322E-4</v>
      </c>
      <c r="G103" s="2">
        <f t="shared" si="11"/>
        <v>0</v>
      </c>
      <c r="H103" s="2">
        <f t="shared" si="11"/>
        <v>0</v>
      </c>
      <c r="I103" s="2">
        <f t="shared" si="11"/>
        <v>0</v>
      </c>
      <c r="J103" s="2">
        <f t="shared" si="11"/>
        <v>3.3249660924310211E-3</v>
      </c>
      <c r="K103" s="2">
        <f t="shared" si="11"/>
        <v>1.2614971593863142E-2</v>
      </c>
      <c r="L103" s="2">
        <f t="shared" si="11"/>
        <v>9.0768153630726139E-3</v>
      </c>
      <c r="M103" s="2">
        <f t="shared" si="11"/>
        <v>2.8118617119169231E-3</v>
      </c>
      <c r="N103" s="2">
        <f t="shared" si="11"/>
        <v>6.2308808388545863E-4</v>
      </c>
      <c r="O103" s="2">
        <f t="shared" si="11"/>
        <v>8.6153285510007628E-4</v>
      </c>
      <c r="P103" s="2">
        <f t="shared" si="11"/>
        <v>4.4004584380880583E-3</v>
      </c>
      <c r="Q103" s="2">
        <f t="shared" si="11"/>
        <v>1.474083858527442E-2</v>
      </c>
      <c r="R103" s="2">
        <f t="shared" si="11"/>
        <v>4.0678849340414188E-3</v>
      </c>
      <c r="S103" s="2">
        <f t="shared" si="11"/>
        <v>1.1672810381515027E-2</v>
      </c>
    </row>
    <row r="104" spans="2:19" ht="15" hidden="1">
      <c r="B104" s="28" t="s">
        <v>19</v>
      </c>
      <c r="C104" s="2">
        <f t="shared" si="11"/>
        <v>1.6709118695873663E-2</v>
      </c>
      <c r="D104" s="2">
        <f t="shared" si="11"/>
        <v>9.3784636371387169E-3</v>
      </c>
      <c r="E104" s="2">
        <f t="shared" si="11"/>
        <v>1.0836828327750726E-2</v>
      </c>
      <c r="F104" s="2">
        <f t="shared" si="11"/>
        <v>2.2691888525611083E-2</v>
      </c>
      <c r="G104" s="2">
        <f t="shared" si="11"/>
        <v>2.2895869585126842E-2</v>
      </c>
      <c r="H104" s="2">
        <f t="shared" si="11"/>
        <v>4.3918631372882801E-2</v>
      </c>
      <c r="I104" s="2">
        <f t="shared" si="11"/>
        <v>2.0317997109117188E-2</v>
      </c>
      <c r="J104" s="2">
        <f t="shared" si="11"/>
        <v>1.2313002287495697E-2</v>
      </c>
      <c r="K104" s="2">
        <f t="shared" si="11"/>
        <v>1.1140310246060482E-2</v>
      </c>
      <c r="L104" s="2">
        <f t="shared" si="11"/>
        <v>9.6483582430771878E-3</v>
      </c>
      <c r="M104" s="2">
        <f t="shared" si="11"/>
        <v>7.6571942326664711E-3</v>
      </c>
      <c r="N104" s="2">
        <f t="shared" si="11"/>
        <v>7.3732089926445941E-3</v>
      </c>
      <c r="O104" s="2">
        <f t="shared" si="11"/>
        <v>3.671912444495498E-3</v>
      </c>
      <c r="P104" s="2">
        <f t="shared" si="11"/>
        <v>3.5492471340019399E-3</v>
      </c>
      <c r="Q104" s="2">
        <f t="shared" si="11"/>
        <v>2.952954674987995E-3</v>
      </c>
      <c r="R104" s="2">
        <f t="shared" si="11"/>
        <v>3.2950014345186165E-3</v>
      </c>
      <c r="S104" s="2">
        <f t="shared" si="11"/>
        <v>4.2170815594874669E-3</v>
      </c>
    </row>
    <row r="105" spans="2:19" ht="15" hidden="1">
      <c r="B105" s="28" t="s">
        <v>20</v>
      </c>
      <c r="C105" s="2">
        <f t="shared" si="11"/>
        <v>5.8413992188826626E-3</v>
      </c>
      <c r="D105" s="2">
        <f t="shared" si="11"/>
        <v>1.9652144257822492E-2</v>
      </c>
      <c r="E105" s="2">
        <f t="shared" si="11"/>
        <v>1.061164747938188E-2</v>
      </c>
      <c r="F105" s="2">
        <f t="shared" si="11"/>
        <v>1.6308578545850848E-2</v>
      </c>
      <c r="G105" s="2">
        <f t="shared" si="11"/>
        <v>2.4590163934426229E-2</v>
      </c>
      <c r="H105" s="2">
        <f t="shared" si="11"/>
        <v>3.5449825517065284E-2</v>
      </c>
      <c r="I105" s="2">
        <f t="shared" si="11"/>
        <v>1.9949818638012384E-2</v>
      </c>
      <c r="J105" s="2">
        <f t="shared" si="11"/>
        <v>1.215611652057734E-2</v>
      </c>
      <c r="K105" s="2">
        <f t="shared" si="11"/>
        <v>8.4793027498652977E-3</v>
      </c>
      <c r="L105" s="2">
        <f t="shared" si="11"/>
        <v>6.6048924070528387E-3</v>
      </c>
      <c r="M105" s="2">
        <f t="shared" si="11"/>
        <v>5.2345279722916978E-3</v>
      </c>
      <c r="N105" s="2">
        <f t="shared" si="11"/>
        <v>5.2932816269126576E-3</v>
      </c>
      <c r="O105" s="2">
        <f t="shared" si="11"/>
        <v>4.9552993182997492E-3</v>
      </c>
      <c r="P105" s="2">
        <f t="shared" si="11"/>
        <v>4.1754954505795836E-3</v>
      </c>
      <c r="Q105" s="2">
        <f t="shared" si="11"/>
        <v>3.9641995383577445E-3</v>
      </c>
      <c r="R105" s="2">
        <f t="shared" si="11"/>
        <v>4.322585178202343E-3</v>
      </c>
      <c r="S105" s="2">
        <f t="shared" si="11"/>
        <v>5.0141040263017413E-3</v>
      </c>
    </row>
    <row r="106" spans="2:19" ht="15" hidden="1">
      <c r="B106" s="28" t="s">
        <v>273</v>
      </c>
      <c r="C106" s="2">
        <f t="shared" si="11"/>
        <v>0</v>
      </c>
      <c r="D106" s="2">
        <f t="shared" si="11"/>
        <v>0</v>
      </c>
      <c r="E106" s="2">
        <f t="shared" si="11"/>
        <v>0</v>
      </c>
      <c r="F106" s="2">
        <f t="shared" si="11"/>
        <v>0</v>
      </c>
      <c r="G106" s="2">
        <f t="shared" si="11"/>
        <v>0</v>
      </c>
      <c r="H106" s="2">
        <f t="shared" si="11"/>
        <v>0</v>
      </c>
      <c r="I106" s="2">
        <f t="shared" si="11"/>
        <v>0</v>
      </c>
      <c r="J106" s="2">
        <f t="shared" si="11"/>
        <v>0</v>
      </c>
      <c r="K106" s="2">
        <f t="shared" si="11"/>
        <v>0</v>
      </c>
      <c r="L106" s="2">
        <f t="shared" si="11"/>
        <v>0</v>
      </c>
      <c r="M106" s="2">
        <f t="shared" si="11"/>
        <v>0</v>
      </c>
      <c r="N106" s="2">
        <f t="shared" si="11"/>
        <v>0</v>
      </c>
      <c r="O106" s="2">
        <f t="shared" si="11"/>
        <v>7.193304206260868E-3</v>
      </c>
      <c r="P106" s="2">
        <f t="shared" si="11"/>
        <v>2.7785968997668291E-3</v>
      </c>
      <c r="Q106" s="2">
        <f t="shared" si="11"/>
        <v>1.3388522969170495E-3</v>
      </c>
      <c r="R106" s="2">
        <f t="shared" si="11"/>
        <v>2.7080198373431543E-3</v>
      </c>
      <c r="S106" s="2">
        <f t="shared" si="11"/>
        <v>2.1754549793829916E-3</v>
      </c>
    </row>
    <row r="107" spans="2:19" ht="15" hidden="1">
      <c r="B107" s="28" t="s">
        <v>21</v>
      </c>
      <c r="C107" s="2">
        <f t="shared" si="11"/>
        <v>0</v>
      </c>
      <c r="D107" s="2">
        <f t="shared" si="11"/>
        <v>0</v>
      </c>
      <c r="E107" s="2">
        <f t="shared" si="11"/>
        <v>0</v>
      </c>
      <c r="F107" s="2">
        <f t="shared" si="11"/>
        <v>0</v>
      </c>
      <c r="G107" s="2">
        <f t="shared" si="11"/>
        <v>0</v>
      </c>
      <c r="H107" s="2">
        <f t="shared" si="11"/>
        <v>5.1068176014980001E-4</v>
      </c>
      <c r="I107" s="2">
        <f t="shared" si="11"/>
        <v>1.9499822728884281E-3</v>
      </c>
      <c r="J107" s="2">
        <f t="shared" si="11"/>
        <v>6.9333387315532709E-4</v>
      </c>
      <c r="K107" s="2">
        <f t="shared" si="11"/>
        <v>4.6319491052775868E-3</v>
      </c>
      <c r="L107" s="2">
        <f t="shared" si="11"/>
        <v>3.0541822650244337E-3</v>
      </c>
      <c r="M107" s="2">
        <f t="shared" si="11"/>
        <v>7.7839090308429854E-4</v>
      </c>
      <c r="N107" s="2">
        <f t="shared" si="11"/>
        <v>1.5369506069174645E-3</v>
      </c>
      <c r="O107" s="2">
        <f t="shared" si="11"/>
        <v>7.5022677129174473E-3</v>
      </c>
      <c r="P107" s="2">
        <f t="shared" si="11"/>
        <v>3.8182907069005878E-3</v>
      </c>
      <c r="Q107" s="2">
        <f t="shared" si="11"/>
        <v>1.9506853577428295E-3</v>
      </c>
      <c r="R107" s="2">
        <f t="shared" si="11"/>
        <v>1.5282014649655421E-3</v>
      </c>
      <c r="S107" s="2">
        <f t="shared" si="11"/>
        <v>1.8884674120412846E-3</v>
      </c>
    </row>
    <row r="108" spans="2:19" ht="15" hidden="1">
      <c r="B108" s="28" t="s">
        <v>274</v>
      </c>
      <c r="C108" s="2">
        <f t="shared" si="11"/>
        <v>5.8380030565461039E-2</v>
      </c>
      <c r="D108" s="2">
        <f t="shared" si="11"/>
        <v>0.1053371983971353</v>
      </c>
      <c r="E108" s="2">
        <f t="shared" si="11"/>
        <v>6.9186815661328005E-2</v>
      </c>
      <c r="F108" s="2">
        <f t="shared" si="11"/>
        <v>8.0881208158181533E-2</v>
      </c>
      <c r="G108" s="2">
        <f t="shared" si="11"/>
        <v>7.2305156149830574E-2</v>
      </c>
      <c r="H108" s="2">
        <f t="shared" si="11"/>
        <v>3.0811132862371266E-2</v>
      </c>
      <c r="I108" s="2">
        <f t="shared" si="11"/>
        <v>8.3999236370578441E-3</v>
      </c>
      <c r="J108" s="2">
        <f t="shared" si="11"/>
        <v>6.93333873155327E-3</v>
      </c>
      <c r="K108" s="2">
        <f t="shared" si="11"/>
        <v>4.0175068770264779E-4</v>
      </c>
      <c r="L108" s="2">
        <f t="shared" si="11"/>
        <v>2.5255051010202043E-3</v>
      </c>
      <c r="M108" s="2">
        <f t="shared" si="11"/>
        <v>2.5342959635302744E-3</v>
      </c>
      <c r="N108" s="2">
        <f t="shared" si="11"/>
        <v>2.6051016078639648E-3</v>
      </c>
      <c r="O108" s="2">
        <f t="shared" si="11"/>
        <v>2.4221946707756173E-3</v>
      </c>
      <c r="P108" s="2">
        <f t="shared" si="11"/>
        <v>3.067400735081762E-3</v>
      </c>
      <c r="Q108" s="2">
        <f t="shared" si="11"/>
        <v>2.0568959868837353E-3</v>
      </c>
      <c r="R108" s="2">
        <f t="shared" si="11"/>
        <v>2.0961537335542684E-3</v>
      </c>
      <c r="S108" s="2">
        <f t="shared" si="11"/>
        <v>2.1367934418136426E-3</v>
      </c>
    </row>
    <row r="109" spans="2:19" ht="15" hidden="1">
      <c r="B109" s="28" t="s">
        <v>22</v>
      </c>
      <c r="C109" s="2">
        <f t="shared" si="11"/>
        <v>8.4904058413992189E-4</v>
      </c>
      <c r="D109" s="2">
        <f t="shared" si="11"/>
        <v>4.2629380168812346E-5</v>
      </c>
      <c r="E109" s="2">
        <f t="shared" si="11"/>
        <v>3.7999268162242808E-3</v>
      </c>
      <c r="F109" s="2">
        <f t="shared" si="11"/>
        <v>7.7845243655612638E-5</v>
      </c>
      <c r="G109" s="2">
        <f t="shared" si="11"/>
        <v>0</v>
      </c>
      <c r="H109" s="2">
        <f t="shared" si="11"/>
        <v>0</v>
      </c>
      <c r="I109" s="2">
        <f t="shared" si="11"/>
        <v>9.0271906619030732E-3</v>
      </c>
      <c r="J109" s="2">
        <f t="shared" si="11"/>
        <v>5.9211724933703105E-3</v>
      </c>
      <c r="K109" s="2">
        <f t="shared" si="11"/>
        <v>1.9993004811555298E-3</v>
      </c>
      <c r="L109" s="2">
        <f t="shared" si="11"/>
        <v>3.0256051210242052E-3</v>
      </c>
      <c r="M109" s="2">
        <f t="shared" si="11"/>
        <v>1.8222794785384352E-3</v>
      </c>
      <c r="N109" s="2">
        <f t="shared" si="11"/>
        <v>2.6051016078639648E-3</v>
      </c>
      <c r="O109" s="2">
        <f t="shared" si="11"/>
        <v>1.9250803107063777E-3</v>
      </c>
      <c r="P109" s="2">
        <f t="shared" si="11"/>
        <v>2.783156960324433E-3</v>
      </c>
      <c r="Q109" s="2">
        <f t="shared" si="11"/>
        <v>2.2917561104770054E-3</v>
      </c>
      <c r="R109" s="2">
        <f t="shared" si="11"/>
        <v>2.3259694711017689E-3</v>
      </c>
      <c r="S109" s="2">
        <f t="shared" si="11"/>
        <v>1.7531520305485626E-3</v>
      </c>
    </row>
    <row r="110" spans="2:19" ht="15" hidden="1">
      <c r="B110" s="28" t="s">
        <v>23</v>
      </c>
      <c r="C110" s="2">
        <f t="shared" si="11"/>
        <v>0</v>
      </c>
      <c r="D110" s="2">
        <f t="shared" si="11"/>
        <v>0</v>
      </c>
      <c r="E110" s="2">
        <f t="shared" si="11"/>
        <v>0</v>
      </c>
      <c r="F110" s="2">
        <f t="shared" si="11"/>
        <v>1.1676786548341896E-4</v>
      </c>
      <c r="G110" s="2">
        <f t="shared" si="11"/>
        <v>0</v>
      </c>
      <c r="H110" s="2">
        <f t="shared" si="11"/>
        <v>4.6812494680398335E-4</v>
      </c>
      <c r="I110" s="2">
        <f t="shared" si="11"/>
        <v>3.5045135953309511E-3</v>
      </c>
      <c r="J110" s="2">
        <f t="shared" si="11"/>
        <v>7.7380108909087227E-3</v>
      </c>
      <c r="K110" s="2">
        <f t="shared" si="11"/>
        <v>5.5819713197273772E-3</v>
      </c>
      <c r="L110" s="2">
        <f t="shared" si="11"/>
        <v>4.1579744520332642E-3</v>
      </c>
      <c r="M110" s="2">
        <f t="shared" si="11"/>
        <v>6.1969570346323607E-3</v>
      </c>
      <c r="N110" s="2">
        <f t="shared" si="11"/>
        <v>3.7207259866303098E-3</v>
      </c>
      <c r="O110" s="2">
        <f t="shared" si="11"/>
        <v>1.8537810399394746E-3</v>
      </c>
      <c r="P110" s="2">
        <f t="shared" si="11"/>
        <v>2.5551539324442226E-3</v>
      </c>
      <c r="Q110" s="2">
        <f t="shared" si="11"/>
        <v>2.094294095736167E-5</v>
      </c>
      <c r="R110" s="2">
        <f t="shared" si="11"/>
        <v>1.0392940997371024E-4</v>
      </c>
      <c r="S110" s="2">
        <f t="shared" si="11"/>
        <v>1.1449763049384166E-4</v>
      </c>
    </row>
    <row r="111" spans="2:19" ht="15" hidden="1">
      <c r="B111" s="28" t="s">
        <v>275</v>
      </c>
      <c r="C111" s="2">
        <f t="shared" si="11"/>
        <v>0</v>
      </c>
      <c r="D111" s="2">
        <f t="shared" si="11"/>
        <v>0</v>
      </c>
      <c r="E111" s="2">
        <f t="shared" si="11"/>
        <v>0</v>
      </c>
      <c r="F111" s="2">
        <f t="shared" si="11"/>
        <v>0</v>
      </c>
      <c r="G111" s="2">
        <f t="shared" si="11"/>
        <v>0</v>
      </c>
      <c r="H111" s="2">
        <f t="shared" si="11"/>
        <v>0</v>
      </c>
      <c r="I111" s="2">
        <f t="shared" si="11"/>
        <v>0</v>
      </c>
      <c r="J111" s="2">
        <f t="shared" si="11"/>
        <v>0</v>
      </c>
      <c r="K111" s="2">
        <f t="shared" si="11"/>
        <v>0</v>
      </c>
      <c r="L111" s="2">
        <f t="shared" si="11"/>
        <v>0</v>
      </c>
      <c r="M111" s="2">
        <f t="shared" si="11"/>
        <v>0</v>
      </c>
      <c r="N111" s="2">
        <f t="shared" si="11"/>
        <v>0</v>
      </c>
      <c r="O111" s="2">
        <f t="shared" si="11"/>
        <v>3.8006472389357396E-3</v>
      </c>
      <c r="P111" s="2">
        <f t="shared" si="11"/>
        <v>2.7937971016255094E-3</v>
      </c>
      <c r="Q111" s="2">
        <f t="shared" si="11"/>
        <v>3.5722673575842617E-3</v>
      </c>
      <c r="R111" s="2">
        <f t="shared" si="11"/>
        <v>1.7038568057661794E-3</v>
      </c>
      <c r="S111" s="2">
        <f t="shared" si="11"/>
        <v>2.3791715427291774E-3</v>
      </c>
    </row>
    <row r="112" spans="2:19" ht="15" hidden="1">
      <c r="B112" s="28" t="s">
        <v>276</v>
      </c>
      <c r="C112" s="2">
        <f t="shared" si="11"/>
        <v>8.8198335880455087E-2</v>
      </c>
      <c r="D112" s="2">
        <f t="shared" si="11"/>
        <v>2.813539091141615E-3</v>
      </c>
      <c r="E112" s="2">
        <f t="shared" si="11"/>
        <v>9.0072339347538495E-4</v>
      </c>
      <c r="F112" s="2">
        <f t="shared" si="11"/>
        <v>0</v>
      </c>
      <c r="G112" s="2">
        <f t="shared" si="11"/>
        <v>0</v>
      </c>
      <c r="H112" s="2">
        <f t="shared" si="11"/>
        <v>3.7237211677589581E-2</v>
      </c>
      <c r="I112" s="2">
        <f t="shared" si="11"/>
        <v>1.3731693348242289E-2</v>
      </c>
      <c r="J112" s="2">
        <f t="shared" si="11"/>
        <v>4.9747970606692444E-3</v>
      </c>
      <c r="K112" s="2">
        <f t="shared" si="11"/>
        <v>1.465208390444951E-4</v>
      </c>
      <c r="L112" s="2">
        <f t="shared" si="11"/>
        <v>1.982896579315863E-2</v>
      </c>
      <c r="M112" s="2">
        <f t="shared" si="11"/>
        <v>3.2613975435431268E-3</v>
      </c>
      <c r="N112" s="2">
        <f t="shared" si="11"/>
        <v>2.5724636606128219E-3</v>
      </c>
      <c r="O112" s="2">
        <f t="shared" si="11"/>
        <v>4.0997080690969147E-4</v>
      </c>
      <c r="P112" s="2">
        <f t="shared" si="11"/>
        <v>0</v>
      </c>
      <c r="Q112" s="2">
        <f t="shared" si="11"/>
        <v>0</v>
      </c>
      <c r="R112" s="2">
        <f t="shared" si="11"/>
        <v>0</v>
      </c>
      <c r="S112" s="2">
        <f t="shared" si="11"/>
        <v>0</v>
      </c>
    </row>
    <row r="113" spans="2:19" ht="15" hidden="1">
      <c r="B113" s="28" t="s">
        <v>24</v>
      </c>
      <c r="C113" s="2">
        <f t="shared" si="11"/>
        <v>0</v>
      </c>
      <c r="D113" s="2">
        <f t="shared" si="11"/>
        <v>0</v>
      </c>
      <c r="E113" s="2">
        <f t="shared" si="11"/>
        <v>0</v>
      </c>
      <c r="F113" s="2">
        <f t="shared" ref="F113:S113" si="12">F43/F$12</f>
        <v>0</v>
      </c>
      <c r="G113" s="2">
        <f t="shared" si="12"/>
        <v>0</v>
      </c>
      <c r="H113" s="2">
        <f t="shared" si="12"/>
        <v>0</v>
      </c>
      <c r="I113" s="2">
        <f t="shared" si="12"/>
        <v>1.2272615703493603E-4</v>
      </c>
      <c r="J113" s="2">
        <f t="shared" si="12"/>
        <v>6.0729974290977547E-5</v>
      </c>
      <c r="K113" s="2">
        <f t="shared" si="12"/>
        <v>1.4179436036564039E-5</v>
      </c>
      <c r="L113" s="2">
        <f t="shared" si="12"/>
        <v>3.2149287000257191E-5</v>
      </c>
      <c r="M113" s="2">
        <f t="shared" si="12"/>
        <v>2.1119133029418955E-5</v>
      </c>
      <c r="N113" s="2">
        <f t="shared" si="12"/>
        <v>1.762449151561726E-3</v>
      </c>
      <c r="O113" s="2">
        <f t="shared" si="12"/>
        <v>2.0062822579686836E-3</v>
      </c>
      <c r="P113" s="2">
        <f t="shared" si="12"/>
        <v>9.4089249505233444E-4</v>
      </c>
      <c r="Q113" s="2">
        <f t="shared" si="12"/>
        <v>2.0194978780313038E-3</v>
      </c>
      <c r="R113" s="2">
        <f t="shared" si="12"/>
        <v>2.0551674873674534E-3</v>
      </c>
      <c r="S113" s="2">
        <f t="shared" si="12"/>
        <v>2.5739662127901288E-3</v>
      </c>
    </row>
    <row r="114" spans="2:19" ht="15" hidden="1">
      <c r="B114" s="28" t="s">
        <v>25</v>
      </c>
      <c r="C114" s="2">
        <f t="shared" ref="C114:S128" si="13">C44/C$12</f>
        <v>0</v>
      </c>
      <c r="D114" s="2">
        <f t="shared" si="13"/>
        <v>4.6892318185693576E-4</v>
      </c>
      <c r="E114" s="2">
        <f t="shared" si="13"/>
        <v>1.013313817659808E-3</v>
      </c>
      <c r="F114" s="2">
        <f t="shared" si="13"/>
        <v>2.3353573096683791E-4</v>
      </c>
      <c r="G114" s="2">
        <f t="shared" si="13"/>
        <v>9.1583478340507375E-5</v>
      </c>
      <c r="H114" s="2">
        <f t="shared" si="13"/>
        <v>1.1064771469912334E-3</v>
      </c>
      <c r="I114" s="2">
        <f t="shared" si="13"/>
        <v>2.0317997109117187E-3</v>
      </c>
      <c r="J114" s="2">
        <f t="shared" si="13"/>
        <v>2.2976173606753174E-3</v>
      </c>
      <c r="K114" s="2">
        <f t="shared" si="13"/>
        <v>1.1579872763193967E-3</v>
      </c>
      <c r="L114" s="2">
        <f t="shared" si="13"/>
        <v>5.2867716400422943E-3</v>
      </c>
      <c r="M114" s="2">
        <f t="shared" si="13"/>
        <v>3.7863588502743978E-3</v>
      </c>
      <c r="N114" s="2">
        <f t="shared" si="13"/>
        <v>1.415300076254113E-3</v>
      </c>
      <c r="O114" s="2">
        <f t="shared" si="13"/>
        <v>1.9211192401082163E-3</v>
      </c>
      <c r="P114" s="2">
        <f t="shared" si="13"/>
        <v>8.6641150594479906E-4</v>
      </c>
      <c r="Q114" s="2">
        <f t="shared" si="13"/>
        <v>5.9687381728480758E-4</v>
      </c>
      <c r="R114" s="2">
        <f t="shared" si="13"/>
        <v>8.8266808752320112E-4</v>
      </c>
      <c r="S114" s="2">
        <f t="shared" si="13"/>
        <v>2.3598407739445029E-3</v>
      </c>
    </row>
    <row r="115" spans="2:19" ht="15" hidden="1">
      <c r="B115" s="28" t="s">
        <v>26</v>
      </c>
      <c r="C115" s="2">
        <f t="shared" si="13"/>
        <v>1.154695194430294E-3</v>
      </c>
      <c r="D115" s="2">
        <f t="shared" si="13"/>
        <v>1.875692727427743E-3</v>
      </c>
      <c r="E115" s="2">
        <f t="shared" si="13"/>
        <v>2.3081036957806737E-3</v>
      </c>
      <c r="F115" s="2">
        <f t="shared" si="13"/>
        <v>1.7904406040790907E-3</v>
      </c>
      <c r="G115" s="2">
        <f t="shared" si="13"/>
        <v>2.930671306896236E-3</v>
      </c>
      <c r="H115" s="2">
        <f t="shared" si="13"/>
        <v>3.8301132011235002E-3</v>
      </c>
      <c r="I115" s="2">
        <f t="shared" si="13"/>
        <v>1.011808983554695E-2</v>
      </c>
      <c r="J115" s="2">
        <f t="shared" si="13"/>
        <v>4.83309378732363E-3</v>
      </c>
      <c r="K115" s="2">
        <f t="shared" si="13"/>
        <v>2.8973314301379187E-3</v>
      </c>
      <c r="L115" s="2">
        <f t="shared" si="13"/>
        <v>1.6860514960134884E-3</v>
      </c>
      <c r="M115" s="2">
        <f t="shared" si="13"/>
        <v>9.5639502433225818E-4</v>
      </c>
      <c r="N115" s="2">
        <f t="shared" si="13"/>
        <v>1.3233204067281644E-3</v>
      </c>
      <c r="O115" s="2">
        <f t="shared" si="13"/>
        <v>1.0694890615035432E-3</v>
      </c>
      <c r="P115" s="2">
        <f t="shared" si="13"/>
        <v>9.9561322174358488E-4</v>
      </c>
      <c r="Q115" s="2">
        <f t="shared" si="13"/>
        <v>1.3418441456252441E-3</v>
      </c>
      <c r="R115" s="2">
        <f t="shared" si="13"/>
        <v>1.2398339471511631E-3</v>
      </c>
      <c r="S115" s="2">
        <f t="shared" si="13"/>
        <v>1.0676532297997183E-3</v>
      </c>
    </row>
    <row r="116" spans="2:19" ht="15" hidden="1">
      <c r="B116" s="28" t="s">
        <v>277</v>
      </c>
      <c r="C116" s="2">
        <f t="shared" si="13"/>
        <v>0</v>
      </c>
      <c r="D116" s="2">
        <f t="shared" si="13"/>
        <v>0</v>
      </c>
      <c r="E116" s="2">
        <f t="shared" si="13"/>
        <v>0</v>
      </c>
      <c r="F116" s="2">
        <f t="shared" si="13"/>
        <v>0</v>
      </c>
      <c r="G116" s="2">
        <f t="shared" si="13"/>
        <v>0</v>
      </c>
      <c r="H116" s="2">
        <f t="shared" si="13"/>
        <v>0</v>
      </c>
      <c r="I116" s="2">
        <f t="shared" si="13"/>
        <v>0</v>
      </c>
      <c r="J116" s="2">
        <f t="shared" si="13"/>
        <v>0</v>
      </c>
      <c r="K116" s="2">
        <f t="shared" si="13"/>
        <v>0</v>
      </c>
      <c r="L116" s="2">
        <f t="shared" si="13"/>
        <v>7.3586145800588689E-4</v>
      </c>
      <c r="M116" s="2">
        <f t="shared" si="13"/>
        <v>3.8919545154214927E-4</v>
      </c>
      <c r="N116" s="2">
        <f t="shared" si="13"/>
        <v>1.3292545789556451E-3</v>
      </c>
      <c r="O116" s="2">
        <f t="shared" si="13"/>
        <v>1.8577421105376362E-3</v>
      </c>
      <c r="P116" s="2">
        <f t="shared" si="13"/>
        <v>4.1435750266763547E-3</v>
      </c>
      <c r="Q116" s="2">
        <f t="shared" si="13"/>
        <v>1.3059419611269097E-3</v>
      </c>
      <c r="R116" s="2">
        <f t="shared" si="13"/>
        <v>3.7473139370802565E-4</v>
      </c>
      <c r="S116" s="2">
        <f t="shared" si="13"/>
        <v>2.7405082207811711E-3</v>
      </c>
    </row>
    <row r="117" spans="2:19" ht="15" hidden="1">
      <c r="B117" s="28" t="s">
        <v>27</v>
      </c>
      <c r="C117" s="2">
        <f t="shared" si="13"/>
        <v>3.2942774664628969E-3</v>
      </c>
      <c r="D117" s="2">
        <f t="shared" si="13"/>
        <v>1.4877653678915508E-2</v>
      </c>
      <c r="E117" s="2">
        <f t="shared" si="13"/>
        <v>7.177639541756973E-3</v>
      </c>
      <c r="F117" s="2">
        <f t="shared" si="13"/>
        <v>3.1916549898801179E-3</v>
      </c>
      <c r="G117" s="2">
        <f t="shared" si="13"/>
        <v>1.616448392709955E-2</v>
      </c>
      <c r="H117" s="2">
        <f t="shared" si="13"/>
        <v>4.2471699719125039E-2</v>
      </c>
      <c r="I117" s="2">
        <f t="shared" si="13"/>
        <v>2.2908882646521394E-2</v>
      </c>
      <c r="J117" s="2">
        <f t="shared" si="13"/>
        <v>1.0951638697139618E-2</v>
      </c>
      <c r="K117" s="2">
        <f t="shared" si="13"/>
        <v>4.3530868632251606E-3</v>
      </c>
      <c r="L117" s="2">
        <f t="shared" si="13"/>
        <v>3.6900237190295201E-3</v>
      </c>
      <c r="M117" s="2">
        <f t="shared" si="13"/>
        <v>2.7092830657740315E-3</v>
      </c>
      <c r="N117" s="2">
        <f t="shared" si="13"/>
        <v>4.1835914203737935E-4</v>
      </c>
      <c r="O117" s="2">
        <f t="shared" si="13"/>
        <v>1.5844282392645084E-4</v>
      </c>
      <c r="P117" s="2">
        <f t="shared" si="13"/>
        <v>1.2160161486944548E-4</v>
      </c>
      <c r="Q117" s="2">
        <f t="shared" si="13"/>
        <v>3.6350961804563472E-4</v>
      </c>
      <c r="R117" s="2">
        <f t="shared" si="13"/>
        <v>1.419880671471816E-4</v>
      </c>
      <c r="S117" s="2">
        <f t="shared" si="13"/>
        <v>1.9182070563253994E-4</v>
      </c>
    </row>
    <row r="118" spans="2:19" ht="15" hidden="1">
      <c r="B118" s="28" t="s">
        <v>28</v>
      </c>
      <c r="C118" s="2">
        <f t="shared" si="13"/>
        <v>0</v>
      </c>
      <c r="D118" s="2">
        <f t="shared" si="13"/>
        <v>0</v>
      </c>
      <c r="E118" s="2">
        <f t="shared" si="13"/>
        <v>0</v>
      </c>
      <c r="F118" s="2">
        <f t="shared" si="13"/>
        <v>0</v>
      </c>
      <c r="G118" s="2">
        <f t="shared" si="13"/>
        <v>0</v>
      </c>
      <c r="H118" s="2">
        <f t="shared" si="13"/>
        <v>0</v>
      </c>
      <c r="I118" s="2">
        <f t="shared" si="13"/>
        <v>0</v>
      </c>
      <c r="J118" s="2">
        <f t="shared" si="13"/>
        <v>8.1479382173728213E-4</v>
      </c>
      <c r="K118" s="2">
        <f t="shared" si="13"/>
        <v>1.465208390444951E-4</v>
      </c>
      <c r="L118" s="2">
        <f t="shared" si="13"/>
        <v>8.1802074700654411E-4</v>
      </c>
      <c r="M118" s="2">
        <f t="shared" si="13"/>
        <v>1.885636877626692E-3</v>
      </c>
      <c r="N118" s="2">
        <f t="shared" si="13"/>
        <v>2.118499485210559E-3</v>
      </c>
      <c r="O118" s="2">
        <f t="shared" si="13"/>
        <v>2.5410267887204553E-3</v>
      </c>
      <c r="P118" s="2">
        <f t="shared" si="13"/>
        <v>1.6416218007375141E-3</v>
      </c>
      <c r="Q118" s="2">
        <f t="shared" si="13"/>
        <v>2.0329611972181791E-3</v>
      </c>
      <c r="R118" s="2">
        <f t="shared" si="13"/>
        <v>2.8397613429436319E-4</v>
      </c>
      <c r="S118" s="2">
        <f t="shared" si="13"/>
        <v>3.5092780255255367E-4</v>
      </c>
    </row>
    <row r="119" spans="2:19" ht="15" hidden="1">
      <c r="B119" s="28" t="s">
        <v>278</v>
      </c>
      <c r="C119" s="2">
        <f t="shared" si="13"/>
        <v>3.3961623365596876E-5</v>
      </c>
      <c r="D119" s="2">
        <f t="shared" si="13"/>
        <v>0</v>
      </c>
      <c r="E119" s="2">
        <f t="shared" si="13"/>
        <v>2.814760604610578E-5</v>
      </c>
      <c r="F119" s="2">
        <f t="shared" si="13"/>
        <v>1.9850537132181222E-3</v>
      </c>
      <c r="G119" s="2">
        <f t="shared" si="13"/>
        <v>3.4343804377690267E-3</v>
      </c>
      <c r="H119" s="2">
        <f t="shared" si="13"/>
        <v>4.8514767214230996E-3</v>
      </c>
      <c r="I119" s="2">
        <f t="shared" si="13"/>
        <v>1.6636212398069108E-3</v>
      </c>
      <c r="J119" s="2">
        <f t="shared" si="13"/>
        <v>6.9485212251260151E-3</v>
      </c>
      <c r="K119" s="2">
        <f t="shared" si="13"/>
        <v>3.7859094217625989E-3</v>
      </c>
      <c r="L119" s="2">
        <f t="shared" si="13"/>
        <v>5.9297573800474372E-4</v>
      </c>
      <c r="M119" s="2">
        <f t="shared" si="13"/>
        <v>1.1343991455802179E-3</v>
      </c>
      <c r="N119" s="2">
        <f t="shared" si="13"/>
        <v>1.2758470289083201E-3</v>
      </c>
      <c r="O119" s="2">
        <f t="shared" si="13"/>
        <v>8.4568857270743121E-4</v>
      </c>
      <c r="P119" s="2">
        <f t="shared" si="13"/>
        <v>8.0409067832420814E-4</v>
      </c>
      <c r="Q119" s="2">
        <f t="shared" si="13"/>
        <v>9.0353830987474626E-4</v>
      </c>
      <c r="R119" s="2">
        <f t="shared" si="13"/>
        <v>9.0169741610993679E-4</v>
      </c>
      <c r="S119" s="2">
        <f t="shared" si="13"/>
        <v>9.0259820402288171E-4</v>
      </c>
    </row>
    <row r="120" spans="2:19" ht="15" hidden="1">
      <c r="B120" s="28" t="s">
        <v>279</v>
      </c>
      <c r="C120" s="2">
        <f t="shared" si="13"/>
        <v>0</v>
      </c>
      <c r="D120" s="2">
        <f t="shared" si="13"/>
        <v>0</v>
      </c>
      <c r="E120" s="2">
        <f t="shared" si="13"/>
        <v>0</v>
      </c>
      <c r="F120" s="2">
        <f t="shared" si="13"/>
        <v>0</v>
      </c>
      <c r="G120" s="2">
        <f t="shared" si="13"/>
        <v>0</v>
      </c>
      <c r="H120" s="2">
        <f t="shared" si="13"/>
        <v>0</v>
      </c>
      <c r="I120" s="2">
        <f t="shared" si="13"/>
        <v>0</v>
      </c>
      <c r="J120" s="2">
        <f t="shared" si="13"/>
        <v>0</v>
      </c>
      <c r="K120" s="2">
        <f t="shared" si="13"/>
        <v>0</v>
      </c>
      <c r="L120" s="2">
        <f t="shared" si="13"/>
        <v>0</v>
      </c>
      <c r="M120" s="2">
        <f t="shared" si="13"/>
        <v>0</v>
      </c>
      <c r="N120" s="2">
        <f t="shared" si="13"/>
        <v>0</v>
      </c>
      <c r="O120" s="2">
        <f t="shared" si="13"/>
        <v>0</v>
      </c>
      <c r="P120" s="2">
        <f t="shared" si="13"/>
        <v>7.5545003237642995E-4</v>
      </c>
      <c r="Q120" s="2">
        <f t="shared" si="13"/>
        <v>9.798304519337065E-4</v>
      </c>
      <c r="R120" s="2">
        <f t="shared" si="13"/>
        <v>3.3989308444923264E-3</v>
      </c>
      <c r="S120" s="2">
        <f t="shared" si="13"/>
        <v>2.6735940211419134E-3</v>
      </c>
    </row>
    <row r="121" spans="2:19" ht="15" hidden="1">
      <c r="B121" s="28" t="s">
        <v>29</v>
      </c>
      <c r="C121" s="2">
        <f t="shared" si="13"/>
        <v>2.6829682458821536E-3</v>
      </c>
      <c r="D121" s="2">
        <f t="shared" si="13"/>
        <v>3.0693153721544886E-3</v>
      </c>
      <c r="E121" s="2">
        <f t="shared" si="13"/>
        <v>2.3081036957806737E-3</v>
      </c>
      <c r="F121" s="2">
        <f t="shared" si="13"/>
        <v>3.7365716954694066E-3</v>
      </c>
      <c r="G121" s="2">
        <f t="shared" si="13"/>
        <v>1.1905852184265959E-3</v>
      </c>
      <c r="H121" s="2">
        <f t="shared" si="13"/>
        <v>1.5746020937952166E-3</v>
      </c>
      <c r="I121" s="2">
        <f t="shared" si="13"/>
        <v>1.7699839092371886E-2</v>
      </c>
      <c r="J121" s="2">
        <f t="shared" si="13"/>
        <v>4.7470596570780791E-3</v>
      </c>
      <c r="K121" s="2">
        <f t="shared" si="13"/>
        <v>1.1154489682097045E-3</v>
      </c>
      <c r="L121" s="2">
        <f t="shared" si="13"/>
        <v>4.7866716200382935E-4</v>
      </c>
      <c r="M121" s="2">
        <f t="shared" si="13"/>
        <v>5.8831870581952793E-4</v>
      </c>
      <c r="N121" s="2">
        <f t="shared" si="13"/>
        <v>7.8331073402743373E-4</v>
      </c>
      <c r="O121" s="2">
        <f t="shared" si="13"/>
        <v>7.3477859595891574E-4</v>
      </c>
      <c r="P121" s="2">
        <f t="shared" si="13"/>
        <v>6.0344801378962322E-4</v>
      </c>
      <c r="Q121" s="2">
        <f t="shared" si="13"/>
        <v>4.9664688556029101E-4</v>
      </c>
      <c r="R121" s="2">
        <f t="shared" si="13"/>
        <v>4.830521872017518E-4</v>
      </c>
      <c r="S121" s="2">
        <f t="shared" si="13"/>
        <v>4.4906862869013224E-4</v>
      </c>
    </row>
    <row r="122" spans="2:19" ht="15" hidden="1">
      <c r="B122" s="28" t="s">
        <v>280</v>
      </c>
      <c r="C122" s="2">
        <f t="shared" si="13"/>
        <v>0.13628799456614027</v>
      </c>
      <c r="D122" s="2">
        <f t="shared" si="13"/>
        <v>9.5276664677295592E-2</v>
      </c>
      <c r="E122" s="2">
        <f t="shared" si="13"/>
        <v>0.10009288709995216</v>
      </c>
      <c r="F122" s="2">
        <f t="shared" si="13"/>
        <v>9.3414292386735165E-4</v>
      </c>
      <c r="G122" s="2">
        <f t="shared" si="13"/>
        <v>1.6347650883780564E-2</v>
      </c>
      <c r="H122" s="2">
        <f t="shared" si="13"/>
        <v>4.3067495105966462E-2</v>
      </c>
      <c r="I122" s="2">
        <f t="shared" si="13"/>
        <v>1.4386232852428614E-2</v>
      </c>
      <c r="J122" s="2">
        <f t="shared" si="13"/>
        <v>1.5081276948926091E-3</v>
      </c>
      <c r="K122" s="2">
        <f t="shared" si="13"/>
        <v>9.1693686369780797E-4</v>
      </c>
      <c r="L122" s="2">
        <f t="shared" si="13"/>
        <v>-9.6447861000771584E-4</v>
      </c>
      <c r="M122" s="2">
        <f t="shared" si="13"/>
        <v>0</v>
      </c>
      <c r="N122" s="2">
        <f t="shared" si="13"/>
        <v>5.162729837908086E-4</v>
      </c>
      <c r="O122" s="2">
        <f t="shared" si="13"/>
        <v>8.9916302578260849E-4</v>
      </c>
      <c r="P122" s="2">
        <f t="shared" si="13"/>
        <v>4.1496551074198266E-4</v>
      </c>
      <c r="Q122" s="2">
        <f t="shared" si="13"/>
        <v>1.7607029647724772E-3</v>
      </c>
      <c r="R122" s="2">
        <f t="shared" si="13"/>
        <v>1.8882949136068481E-4</v>
      </c>
      <c r="S122" s="2">
        <f t="shared" si="13"/>
        <v>1.3739715659261001E-3</v>
      </c>
    </row>
    <row r="123" spans="2:19" ht="15" hidden="1">
      <c r="B123" s="28" t="s">
        <v>30</v>
      </c>
      <c r="C123" s="2">
        <f t="shared" si="13"/>
        <v>0</v>
      </c>
      <c r="D123" s="2">
        <f t="shared" si="13"/>
        <v>0</v>
      </c>
      <c r="E123" s="2">
        <f t="shared" si="13"/>
        <v>0</v>
      </c>
      <c r="F123" s="2">
        <f t="shared" si="13"/>
        <v>1.9461310913903161E-4</v>
      </c>
      <c r="G123" s="2">
        <f t="shared" si="13"/>
        <v>5.0370913087279055E-4</v>
      </c>
      <c r="H123" s="2">
        <f t="shared" si="13"/>
        <v>1.7022725338326666E-4</v>
      </c>
      <c r="I123" s="2">
        <f t="shared" si="13"/>
        <v>2.3181607439932365E-4</v>
      </c>
      <c r="J123" s="2">
        <f t="shared" si="13"/>
        <v>2.4798072835482499E-4</v>
      </c>
      <c r="K123" s="2">
        <f t="shared" si="13"/>
        <v>8.0350137540529572E-5</v>
      </c>
      <c r="L123" s="2">
        <f t="shared" si="13"/>
        <v>1.0359214700082873E-4</v>
      </c>
      <c r="M123" s="2">
        <f t="shared" si="13"/>
        <v>1.206807601681083E-4</v>
      </c>
      <c r="N123" s="2">
        <f t="shared" si="13"/>
        <v>1.8692642516563758E-4</v>
      </c>
      <c r="O123" s="2">
        <f t="shared" si="13"/>
        <v>3.1292457725474039E-4</v>
      </c>
      <c r="P123" s="2">
        <f t="shared" si="13"/>
        <v>9.880131208142445E-4</v>
      </c>
      <c r="Q123" s="2">
        <f t="shared" si="13"/>
        <v>9.9329377112058201E-4</v>
      </c>
      <c r="R123" s="2">
        <f t="shared" si="13"/>
        <v>1.2881391658713384E-3</v>
      </c>
      <c r="S123" s="2">
        <f t="shared" si="13"/>
        <v>1.3486928682846025E-3</v>
      </c>
    </row>
    <row r="124" spans="2:19" ht="15" hidden="1">
      <c r="B124" s="28" t="s">
        <v>31</v>
      </c>
      <c r="C124" s="2">
        <f t="shared" si="13"/>
        <v>0</v>
      </c>
      <c r="D124" s="2">
        <f t="shared" si="13"/>
        <v>0</v>
      </c>
      <c r="E124" s="2">
        <f t="shared" si="13"/>
        <v>0</v>
      </c>
      <c r="F124" s="2">
        <f t="shared" si="13"/>
        <v>0</v>
      </c>
      <c r="G124" s="2">
        <f t="shared" si="13"/>
        <v>0</v>
      </c>
      <c r="H124" s="2">
        <f t="shared" si="13"/>
        <v>0</v>
      </c>
      <c r="I124" s="2">
        <f t="shared" si="13"/>
        <v>0</v>
      </c>
      <c r="J124" s="2">
        <f t="shared" si="13"/>
        <v>0</v>
      </c>
      <c r="K124" s="2">
        <f t="shared" si="13"/>
        <v>0</v>
      </c>
      <c r="L124" s="2">
        <f t="shared" si="13"/>
        <v>6.9299574200554388E-4</v>
      </c>
      <c r="M124" s="2">
        <f t="shared" si="13"/>
        <v>2.4136152033621658E-5</v>
      </c>
      <c r="N124" s="2">
        <f t="shared" si="13"/>
        <v>1.3351887511831256E-4</v>
      </c>
      <c r="O124" s="2">
        <f t="shared" si="13"/>
        <v>7.0705110177178684E-4</v>
      </c>
      <c r="P124" s="2">
        <f t="shared" si="13"/>
        <v>1.2479365725976844E-3</v>
      </c>
      <c r="Q124" s="2">
        <f t="shared" si="13"/>
        <v>9.4392826743537226E-4</v>
      </c>
      <c r="R124" s="2">
        <f t="shared" si="13"/>
        <v>9.2658192272336039E-4</v>
      </c>
      <c r="S124" s="2">
        <f t="shared" si="13"/>
        <v>2.7211774519964971E-4</v>
      </c>
    </row>
    <row r="125" spans="2:19" ht="15" hidden="1">
      <c r="B125" s="28" t="s">
        <v>281</v>
      </c>
      <c r="C125" s="2">
        <f t="shared" si="13"/>
        <v>2.4214637459670573E-2</v>
      </c>
      <c r="D125" s="2">
        <f t="shared" si="13"/>
        <v>1.364140165401995E-2</v>
      </c>
      <c r="E125" s="2">
        <f t="shared" si="13"/>
        <v>1.6916711233709573E-2</v>
      </c>
      <c r="F125" s="2">
        <f t="shared" si="13"/>
        <v>1.3622917639732212E-2</v>
      </c>
      <c r="G125" s="2">
        <f t="shared" si="13"/>
        <v>2.5689165674512321E-2</v>
      </c>
      <c r="H125" s="2">
        <f t="shared" si="13"/>
        <v>2.1703974806366499E-2</v>
      </c>
      <c r="I125" s="2">
        <f t="shared" si="13"/>
        <v>7.7453841328715186E-3</v>
      </c>
      <c r="J125" s="2">
        <f t="shared" si="13"/>
        <v>3.2136278062308951E-3</v>
      </c>
      <c r="K125" s="2">
        <f t="shared" si="13"/>
        <v>2.5712044012969463E-3</v>
      </c>
      <c r="L125" s="2">
        <f t="shared" si="13"/>
        <v>1.7039122110136312E-3</v>
      </c>
      <c r="M125" s="2">
        <f t="shared" si="13"/>
        <v>1.7197008323955431E-3</v>
      </c>
      <c r="N125" s="2">
        <f t="shared" si="13"/>
        <v>1.0177105370129157E-3</v>
      </c>
      <c r="O125" s="2">
        <f t="shared" si="13"/>
        <v>1.9409245930990227E-4</v>
      </c>
      <c r="P125" s="2">
        <f t="shared" si="13"/>
        <v>0</v>
      </c>
      <c r="Q125" s="2">
        <f t="shared" si="13"/>
        <v>0</v>
      </c>
      <c r="R125" s="2">
        <f t="shared" si="13"/>
        <v>0</v>
      </c>
      <c r="S125" s="2">
        <f t="shared" si="13"/>
        <v>0</v>
      </c>
    </row>
    <row r="126" spans="2:19" ht="15" hidden="1">
      <c r="B126" s="28" t="s">
        <v>32</v>
      </c>
      <c r="C126" s="2">
        <f t="shared" si="13"/>
        <v>0</v>
      </c>
      <c r="D126" s="2">
        <f t="shared" si="13"/>
        <v>0</v>
      </c>
      <c r="E126" s="2">
        <f t="shared" si="13"/>
        <v>0</v>
      </c>
      <c r="F126" s="2">
        <f t="shared" si="13"/>
        <v>0</v>
      </c>
      <c r="G126" s="2">
        <f t="shared" si="13"/>
        <v>0</v>
      </c>
      <c r="H126" s="2">
        <f t="shared" si="13"/>
        <v>0</v>
      </c>
      <c r="I126" s="2">
        <f t="shared" si="13"/>
        <v>0</v>
      </c>
      <c r="J126" s="2">
        <f t="shared" si="13"/>
        <v>3.8209275491406709E-3</v>
      </c>
      <c r="K126" s="2">
        <f t="shared" si="13"/>
        <v>0</v>
      </c>
      <c r="L126" s="2">
        <f t="shared" si="13"/>
        <v>5.6511302260452093E-3</v>
      </c>
      <c r="M126" s="2">
        <f t="shared" si="13"/>
        <v>8.1459513113473105E-5</v>
      </c>
      <c r="N126" s="2">
        <f t="shared" si="13"/>
        <v>5.7858179217935444E-4</v>
      </c>
      <c r="O126" s="2">
        <f t="shared" si="13"/>
        <v>0</v>
      </c>
      <c r="P126" s="2">
        <f t="shared" si="13"/>
        <v>0</v>
      </c>
      <c r="Q126" s="2">
        <f t="shared" si="13"/>
        <v>0</v>
      </c>
      <c r="R126" s="2">
        <f t="shared" si="13"/>
        <v>0</v>
      </c>
      <c r="S126" s="2">
        <f t="shared" si="13"/>
        <v>0</v>
      </c>
    </row>
    <row r="127" spans="2:19" ht="15" hidden="1">
      <c r="B127" s="28" t="s">
        <v>282</v>
      </c>
      <c r="C127" s="2">
        <f t="shared" si="13"/>
        <v>0</v>
      </c>
      <c r="D127" s="2">
        <f t="shared" si="13"/>
        <v>0</v>
      </c>
      <c r="E127" s="2">
        <f t="shared" si="13"/>
        <v>0</v>
      </c>
      <c r="F127" s="2">
        <f t="shared" si="13"/>
        <v>0</v>
      </c>
      <c r="G127" s="2">
        <f t="shared" si="13"/>
        <v>3.2054217419177585E-4</v>
      </c>
      <c r="H127" s="2">
        <f t="shared" si="13"/>
        <v>0</v>
      </c>
      <c r="I127" s="2">
        <f t="shared" si="13"/>
        <v>4.0908719011645343E-4</v>
      </c>
      <c r="J127" s="2">
        <f t="shared" si="13"/>
        <v>2.3279823478208062E-4</v>
      </c>
      <c r="K127" s="2">
        <f t="shared" si="13"/>
        <v>6.1444222825110851E-5</v>
      </c>
      <c r="L127" s="2">
        <f t="shared" si="13"/>
        <v>0</v>
      </c>
      <c r="M127" s="2">
        <f t="shared" si="13"/>
        <v>6.0340380084054145E-6</v>
      </c>
      <c r="N127" s="2">
        <f t="shared" si="13"/>
        <v>-8.307841118472782E-5</v>
      </c>
      <c r="O127" s="2">
        <f t="shared" si="13"/>
        <v>9.3085159056789855E-5</v>
      </c>
      <c r="P127" s="2">
        <f t="shared" si="13"/>
        <v>1.1704155431184126E-3</v>
      </c>
      <c r="Q127" s="2">
        <f t="shared" si="13"/>
        <v>9.798304519337065E-4</v>
      </c>
      <c r="R127" s="2">
        <f t="shared" si="13"/>
        <v>0</v>
      </c>
      <c r="S127" s="2">
        <f t="shared" si="13"/>
        <v>1.222299380077115E-3</v>
      </c>
    </row>
    <row r="128" spans="2:19" ht="15" hidden="1">
      <c r="B128" s="28" t="s">
        <v>33</v>
      </c>
      <c r="C128" s="2">
        <f t="shared" si="13"/>
        <v>0</v>
      </c>
      <c r="D128" s="2">
        <f t="shared" si="13"/>
        <v>0</v>
      </c>
      <c r="E128" s="2">
        <f t="shared" si="13"/>
        <v>0</v>
      </c>
      <c r="F128" s="2">
        <f t="shared" ref="F128:S128" si="14">F58/F$12</f>
        <v>0</v>
      </c>
      <c r="G128" s="2">
        <f t="shared" si="14"/>
        <v>0</v>
      </c>
      <c r="H128" s="2">
        <f t="shared" si="14"/>
        <v>0</v>
      </c>
      <c r="I128" s="2">
        <f t="shared" si="14"/>
        <v>0</v>
      </c>
      <c r="J128" s="2">
        <f t="shared" si="14"/>
        <v>0</v>
      </c>
      <c r="K128" s="2">
        <f t="shared" si="14"/>
        <v>0</v>
      </c>
      <c r="L128" s="2">
        <f t="shared" si="14"/>
        <v>0</v>
      </c>
      <c r="M128" s="2">
        <f t="shared" si="14"/>
        <v>6.9693138997082541E-4</v>
      </c>
      <c r="N128" s="2">
        <f t="shared" si="14"/>
        <v>1.0651839148327603E-3</v>
      </c>
      <c r="O128" s="2">
        <f t="shared" si="14"/>
        <v>4.7532847177935247E-4</v>
      </c>
      <c r="P128" s="2">
        <f t="shared" si="14"/>
        <v>2.4320322973889097E-4</v>
      </c>
      <c r="Q128" s="2">
        <f t="shared" si="14"/>
        <v>1.974620147408386E-4</v>
      </c>
      <c r="R128" s="2">
        <f t="shared" si="14"/>
        <v>1.8297431333399691E-4</v>
      </c>
      <c r="S128" s="2">
        <f t="shared" si="14"/>
        <v>1.3531538149272196E-4</v>
      </c>
    </row>
    <row r="129" spans="2:19" ht="15" hidden="1">
      <c r="B129" s="28" t="s">
        <v>283</v>
      </c>
      <c r="C129" s="2">
        <f t="shared" ref="C129:S142" si="15">C59/C$12</f>
        <v>0</v>
      </c>
      <c r="D129" s="2">
        <f t="shared" si="15"/>
        <v>0</v>
      </c>
      <c r="E129" s="2">
        <f t="shared" si="15"/>
        <v>0</v>
      </c>
      <c r="F129" s="2">
        <f t="shared" si="15"/>
        <v>0</v>
      </c>
      <c r="G129" s="2">
        <f t="shared" si="15"/>
        <v>0</v>
      </c>
      <c r="H129" s="2">
        <f t="shared" si="15"/>
        <v>0</v>
      </c>
      <c r="I129" s="2">
        <f t="shared" si="15"/>
        <v>0</v>
      </c>
      <c r="J129" s="2">
        <f t="shared" si="15"/>
        <v>0</v>
      </c>
      <c r="K129" s="2">
        <f t="shared" si="15"/>
        <v>0</v>
      </c>
      <c r="L129" s="2">
        <f t="shared" si="15"/>
        <v>0</v>
      </c>
      <c r="M129" s="2">
        <f t="shared" si="15"/>
        <v>0</v>
      </c>
      <c r="N129" s="2">
        <f t="shared" si="15"/>
        <v>0</v>
      </c>
      <c r="O129" s="2">
        <f t="shared" si="15"/>
        <v>0</v>
      </c>
      <c r="P129" s="2">
        <f t="shared" si="15"/>
        <v>1.9912264434871697E-4</v>
      </c>
      <c r="Q129" s="2">
        <f t="shared" si="15"/>
        <v>5.2506944828813889E-4</v>
      </c>
      <c r="R129" s="2">
        <f t="shared" si="15"/>
        <v>5.6795226858872639E-4</v>
      </c>
      <c r="S129" s="2">
        <f t="shared" si="15"/>
        <v>9.7992127916158005E-4</v>
      </c>
    </row>
    <row r="130" spans="2:19" ht="15" hidden="1">
      <c r="B130" s="28" t="s">
        <v>34</v>
      </c>
      <c r="C130" s="2">
        <f t="shared" si="15"/>
        <v>0</v>
      </c>
      <c r="D130" s="2">
        <f t="shared" si="15"/>
        <v>0</v>
      </c>
      <c r="E130" s="2">
        <f t="shared" si="15"/>
        <v>0</v>
      </c>
      <c r="F130" s="2">
        <f t="shared" si="15"/>
        <v>0</v>
      </c>
      <c r="G130" s="2">
        <f t="shared" si="15"/>
        <v>0</v>
      </c>
      <c r="H130" s="2">
        <f t="shared" si="15"/>
        <v>0</v>
      </c>
      <c r="I130" s="2">
        <f t="shared" si="15"/>
        <v>0</v>
      </c>
      <c r="J130" s="2">
        <f t="shared" si="15"/>
        <v>0</v>
      </c>
      <c r="K130" s="2">
        <f t="shared" si="15"/>
        <v>1.5597379640220444E-4</v>
      </c>
      <c r="L130" s="2">
        <f t="shared" si="15"/>
        <v>2.1075643700168604E-4</v>
      </c>
      <c r="M130" s="2">
        <f t="shared" si="15"/>
        <v>1.92787514368553E-3</v>
      </c>
      <c r="N130" s="2">
        <f t="shared" si="15"/>
        <v>6.1418682554423775E-4</v>
      </c>
      <c r="O130" s="2">
        <f t="shared" si="15"/>
        <v>4.9513382477015884E-5</v>
      </c>
      <c r="P130" s="2">
        <f t="shared" si="15"/>
        <v>7.6001009293403415E-5</v>
      </c>
      <c r="Q130" s="2">
        <f t="shared" si="15"/>
        <v>7.629214205896036E-5</v>
      </c>
      <c r="R130" s="2">
        <f t="shared" si="15"/>
        <v>1.7272775178729308E-4</v>
      </c>
      <c r="S130" s="2">
        <f t="shared" si="15"/>
        <v>1.2193254156487034E-4</v>
      </c>
    </row>
    <row r="131" spans="2:19" ht="15" hidden="1">
      <c r="B131" s="28" t="s">
        <v>35</v>
      </c>
      <c r="C131" s="2">
        <f t="shared" si="15"/>
        <v>0</v>
      </c>
      <c r="D131" s="2">
        <f t="shared" si="15"/>
        <v>0</v>
      </c>
      <c r="E131" s="2">
        <f t="shared" si="15"/>
        <v>0</v>
      </c>
      <c r="F131" s="2">
        <f t="shared" si="15"/>
        <v>0</v>
      </c>
      <c r="G131" s="2">
        <f t="shared" si="15"/>
        <v>0</v>
      </c>
      <c r="H131" s="2">
        <f t="shared" si="15"/>
        <v>0</v>
      </c>
      <c r="I131" s="2">
        <f t="shared" si="15"/>
        <v>0</v>
      </c>
      <c r="J131" s="2">
        <f t="shared" si="15"/>
        <v>6.5790805481892345E-5</v>
      </c>
      <c r="K131" s="2">
        <f t="shared" si="15"/>
        <v>0</v>
      </c>
      <c r="L131" s="2">
        <f t="shared" si="15"/>
        <v>0</v>
      </c>
      <c r="M131" s="2">
        <f t="shared" si="15"/>
        <v>3.3187209046229782E-5</v>
      </c>
      <c r="N131" s="2">
        <f t="shared" si="15"/>
        <v>9.1979669525948647E-5</v>
      </c>
      <c r="O131" s="2">
        <f t="shared" si="15"/>
        <v>0</v>
      </c>
      <c r="P131" s="2">
        <f t="shared" si="15"/>
        <v>0</v>
      </c>
      <c r="Q131" s="2">
        <f t="shared" si="15"/>
        <v>1.2565764574417002E-4</v>
      </c>
      <c r="R131" s="2">
        <f t="shared" si="15"/>
        <v>1.9175708037402878E-4</v>
      </c>
      <c r="S131" s="2">
        <f t="shared" si="15"/>
        <v>4.8773016625948136E-4</v>
      </c>
    </row>
    <row r="132" spans="2:19" ht="15" hidden="1">
      <c r="B132" s="28" t="s">
        <v>36</v>
      </c>
      <c r="C132" s="2">
        <f t="shared" si="15"/>
        <v>0</v>
      </c>
      <c r="D132" s="2">
        <f t="shared" si="15"/>
        <v>0</v>
      </c>
      <c r="E132" s="2">
        <f t="shared" si="15"/>
        <v>0</v>
      </c>
      <c r="F132" s="2">
        <f t="shared" si="15"/>
        <v>0</v>
      </c>
      <c r="G132" s="2">
        <f t="shared" si="15"/>
        <v>0</v>
      </c>
      <c r="H132" s="2">
        <f t="shared" si="15"/>
        <v>0</v>
      </c>
      <c r="I132" s="2">
        <f t="shared" si="15"/>
        <v>0</v>
      </c>
      <c r="J132" s="2">
        <f t="shared" si="15"/>
        <v>0</v>
      </c>
      <c r="K132" s="2">
        <f t="shared" si="15"/>
        <v>0</v>
      </c>
      <c r="L132" s="2">
        <f t="shared" si="15"/>
        <v>0</v>
      </c>
      <c r="M132" s="2">
        <f t="shared" si="15"/>
        <v>0</v>
      </c>
      <c r="N132" s="2">
        <f t="shared" si="15"/>
        <v>0</v>
      </c>
      <c r="O132" s="2">
        <f t="shared" si="15"/>
        <v>0</v>
      </c>
      <c r="P132" s="2">
        <f t="shared" si="15"/>
        <v>0</v>
      </c>
      <c r="Q132" s="2">
        <f t="shared" si="15"/>
        <v>0</v>
      </c>
      <c r="R132" s="2">
        <f t="shared" si="15"/>
        <v>8.0801456768293031E-4</v>
      </c>
      <c r="S132" s="2">
        <f t="shared" si="15"/>
        <v>6.6914199639258118E-5</v>
      </c>
    </row>
    <row r="133" spans="2:19" ht="15" hidden="1">
      <c r="B133" s="28" t="s">
        <v>284</v>
      </c>
      <c r="C133" s="2">
        <f t="shared" si="15"/>
        <v>0</v>
      </c>
      <c r="D133" s="2">
        <f t="shared" si="15"/>
        <v>0</v>
      </c>
      <c r="E133" s="2">
        <f t="shared" si="15"/>
        <v>0</v>
      </c>
      <c r="F133" s="2">
        <f t="shared" si="15"/>
        <v>0</v>
      </c>
      <c r="G133" s="2">
        <f t="shared" si="15"/>
        <v>0</v>
      </c>
      <c r="H133" s="2">
        <f t="shared" si="15"/>
        <v>0</v>
      </c>
      <c r="I133" s="2">
        <f t="shared" si="15"/>
        <v>0</v>
      </c>
      <c r="J133" s="2">
        <f t="shared" si="15"/>
        <v>0</v>
      </c>
      <c r="K133" s="2">
        <f t="shared" si="15"/>
        <v>0</v>
      </c>
      <c r="L133" s="2">
        <f t="shared" si="15"/>
        <v>0</v>
      </c>
      <c r="M133" s="2">
        <f t="shared" si="15"/>
        <v>0</v>
      </c>
      <c r="N133" s="2">
        <f t="shared" si="15"/>
        <v>0</v>
      </c>
      <c r="O133" s="2">
        <f t="shared" si="15"/>
        <v>0</v>
      </c>
      <c r="P133" s="2">
        <f t="shared" si="15"/>
        <v>0</v>
      </c>
      <c r="Q133" s="2">
        <f t="shared" si="15"/>
        <v>0</v>
      </c>
      <c r="R133" s="2">
        <f t="shared" si="15"/>
        <v>2.9422269584106702E-4</v>
      </c>
      <c r="S133" s="2">
        <f t="shared" si="15"/>
        <v>2.5427395862918082E-4</v>
      </c>
    </row>
    <row r="134" spans="2:19" ht="15" hidden="1">
      <c r="B134" s="28" t="s">
        <v>285</v>
      </c>
      <c r="C134" s="2">
        <f t="shared" si="15"/>
        <v>0</v>
      </c>
      <c r="D134" s="2">
        <f t="shared" si="15"/>
        <v>0</v>
      </c>
      <c r="E134" s="2">
        <f t="shared" si="15"/>
        <v>0</v>
      </c>
      <c r="F134" s="2">
        <f t="shared" si="15"/>
        <v>0</v>
      </c>
      <c r="G134" s="2">
        <f t="shared" si="15"/>
        <v>0</v>
      </c>
      <c r="H134" s="2">
        <f t="shared" si="15"/>
        <v>0</v>
      </c>
      <c r="I134" s="2">
        <f t="shared" si="15"/>
        <v>0</v>
      </c>
      <c r="J134" s="2">
        <f t="shared" si="15"/>
        <v>0</v>
      </c>
      <c r="K134" s="2">
        <f t="shared" si="15"/>
        <v>0</v>
      </c>
      <c r="L134" s="2">
        <f t="shared" si="15"/>
        <v>5.1438859200411506E-4</v>
      </c>
      <c r="M134" s="2">
        <f t="shared" si="15"/>
        <v>0</v>
      </c>
      <c r="N134" s="2">
        <f t="shared" si="15"/>
        <v>0</v>
      </c>
      <c r="O134" s="2">
        <f t="shared" si="15"/>
        <v>0</v>
      </c>
      <c r="P134" s="2">
        <f t="shared" si="15"/>
        <v>2.2344296732260604E-4</v>
      </c>
      <c r="Q134" s="2">
        <f t="shared" si="15"/>
        <v>6.1332898517987744E-5</v>
      </c>
      <c r="R134" s="2">
        <f t="shared" si="15"/>
        <v>7.3189725333598771E-6</v>
      </c>
      <c r="S134" s="2">
        <f t="shared" si="15"/>
        <v>3.5687573140937663E-5</v>
      </c>
    </row>
    <row r="135" spans="2:19" ht="15" hidden="1">
      <c r="B135" s="28" t="s">
        <v>37</v>
      </c>
      <c r="C135" s="2">
        <f t="shared" si="15"/>
        <v>0</v>
      </c>
      <c r="D135" s="2">
        <f t="shared" si="15"/>
        <v>0</v>
      </c>
      <c r="E135" s="2">
        <f t="shared" si="15"/>
        <v>0</v>
      </c>
      <c r="F135" s="2">
        <f t="shared" si="15"/>
        <v>0</v>
      </c>
      <c r="G135" s="2">
        <f t="shared" si="15"/>
        <v>0</v>
      </c>
      <c r="H135" s="2">
        <f t="shared" si="15"/>
        <v>0</v>
      </c>
      <c r="I135" s="2">
        <f t="shared" si="15"/>
        <v>0</v>
      </c>
      <c r="J135" s="2">
        <f t="shared" si="15"/>
        <v>0</v>
      </c>
      <c r="K135" s="2">
        <f t="shared" si="15"/>
        <v>0</v>
      </c>
      <c r="L135" s="2">
        <f t="shared" si="15"/>
        <v>0</v>
      </c>
      <c r="M135" s="2">
        <f t="shared" si="15"/>
        <v>0</v>
      </c>
      <c r="N135" s="2">
        <f t="shared" si="15"/>
        <v>0</v>
      </c>
      <c r="O135" s="2">
        <f t="shared" si="15"/>
        <v>2.7727494187128899E-5</v>
      </c>
      <c r="P135" s="2">
        <f t="shared" si="15"/>
        <v>1.976026241628489E-5</v>
      </c>
      <c r="Q135" s="2">
        <f t="shared" si="15"/>
        <v>7.4796217704863096E-5</v>
      </c>
      <c r="R135" s="2">
        <f t="shared" si="15"/>
        <v>8.3436286880302586E-5</v>
      </c>
      <c r="S135" s="2">
        <f t="shared" si="15"/>
        <v>6.5427217425052377E-5</v>
      </c>
    </row>
    <row r="136" spans="2:19" ht="15" hidden="1">
      <c r="B136" s="28" t="s">
        <v>286</v>
      </c>
      <c r="C136" s="2">
        <f t="shared" si="15"/>
        <v>0</v>
      </c>
      <c r="D136" s="2">
        <f t="shared" si="15"/>
        <v>0</v>
      </c>
      <c r="E136" s="2">
        <f t="shared" si="15"/>
        <v>0</v>
      </c>
      <c r="F136" s="2">
        <f t="shared" si="15"/>
        <v>0</v>
      </c>
      <c r="G136" s="2">
        <f t="shared" si="15"/>
        <v>0</v>
      </c>
      <c r="H136" s="2">
        <f t="shared" si="15"/>
        <v>0</v>
      </c>
      <c r="I136" s="2">
        <f t="shared" si="15"/>
        <v>0</v>
      </c>
      <c r="J136" s="2">
        <f t="shared" si="15"/>
        <v>0</v>
      </c>
      <c r="K136" s="2">
        <f t="shared" si="15"/>
        <v>0</v>
      </c>
      <c r="L136" s="2">
        <f t="shared" si="15"/>
        <v>0</v>
      </c>
      <c r="M136" s="2">
        <f t="shared" si="15"/>
        <v>0</v>
      </c>
      <c r="N136" s="2">
        <f t="shared" si="15"/>
        <v>1.7802516682441674E-5</v>
      </c>
      <c r="O136" s="2">
        <f t="shared" si="15"/>
        <v>3.168856478529017E-5</v>
      </c>
      <c r="P136" s="2">
        <f t="shared" si="15"/>
        <v>1.5200201858680685E-5</v>
      </c>
      <c r="Q136" s="2">
        <f t="shared" si="15"/>
        <v>2.9918487081945243E-5</v>
      </c>
      <c r="R136" s="2">
        <f t="shared" si="15"/>
        <v>7.7581108853614695E-5</v>
      </c>
      <c r="S136" s="2">
        <f t="shared" si="15"/>
        <v>6.394023521084665E-5</v>
      </c>
    </row>
    <row r="137" spans="2:19" ht="15" hidden="1">
      <c r="B137" s="28" t="s">
        <v>38</v>
      </c>
      <c r="C137" s="2">
        <f t="shared" si="15"/>
        <v>0</v>
      </c>
      <c r="D137" s="2">
        <f t="shared" si="15"/>
        <v>0</v>
      </c>
      <c r="E137" s="2">
        <f t="shared" si="15"/>
        <v>0</v>
      </c>
      <c r="F137" s="2">
        <f t="shared" si="15"/>
        <v>0</v>
      </c>
      <c r="G137" s="2">
        <f t="shared" si="15"/>
        <v>0</v>
      </c>
      <c r="H137" s="2">
        <f t="shared" si="15"/>
        <v>0</v>
      </c>
      <c r="I137" s="2">
        <f t="shared" si="15"/>
        <v>0</v>
      </c>
      <c r="J137" s="2">
        <f t="shared" si="15"/>
        <v>0</v>
      </c>
      <c r="K137" s="2">
        <f t="shared" si="15"/>
        <v>0</v>
      </c>
      <c r="L137" s="2">
        <f t="shared" si="15"/>
        <v>0</v>
      </c>
      <c r="M137" s="2">
        <f t="shared" si="15"/>
        <v>0</v>
      </c>
      <c r="N137" s="2">
        <f t="shared" si="15"/>
        <v>0</v>
      </c>
      <c r="O137" s="2">
        <f t="shared" si="15"/>
        <v>1.2081265324391875E-4</v>
      </c>
      <c r="P137" s="2">
        <f t="shared" si="15"/>
        <v>2.2800302788021024E-5</v>
      </c>
      <c r="Q137" s="2">
        <f t="shared" si="15"/>
        <v>1.7951092249167145E-5</v>
      </c>
      <c r="R137" s="2">
        <f t="shared" si="15"/>
        <v>2.1956917600079627E-5</v>
      </c>
      <c r="S137" s="2">
        <f t="shared" si="15"/>
        <v>4.0148519783554871E-5</v>
      </c>
    </row>
    <row r="138" spans="2:19" ht="15" hidden="1">
      <c r="B138" s="28" t="s">
        <v>39</v>
      </c>
      <c r="C138" s="2">
        <f t="shared" si="15"/>
        <v>0</v>
      </c>
      <c r="D138" s="2">
        <f t="shared" si="15"/>
        <v>0</v>
      </c>
      <c r="E138" s="2">
        <f t="shared" si="15"/>
        <v>0</v>
      </c>
      <c r="F138" s="2">
        <f t="shared" si="15"/>
        <v>0</v>
      </c>
      <c r="G138" s="2">
        <f t="shared" si="15"/>
        <v>0</v>
      </c>
      <c r="H138" s="2">
        <f t="shared" si="15"/>
        <v>0</v>
      </c>
      <c r="I138" s="2">
        <f t="shared" si="15"/>
        <v>0</v>
      </c>
      <c r="J138" s="2">
        <f t="shared" si="15"/>
        <v>0</v>
      </c>
      <c r="K138" s="2">
        <f t="shared" si="15"/>
        <v>0</v>
      </c>
      <c r="L138" s="2">
        <f t="shared" si="15"/>
        <v>0</v>
      </c>
      <c r="M138" s="2">
        <f t="shared" si="15"/>
        <v>0</v>
      </c>
      <c r="N138" s="2">
        <f t="shared" si="15"/>
        <v>0</v>
      </c>
      <c r="O138" s="2">
        <f t="shared" si="15"/>
        <v>3.763017068253207E-5</v>
      </c>
      <c r="P138" s="2">
        <f t="shared" si="15"/>
        <v>2.2800302788021024E-5</v>
      </c>
      <c r="Q138" s="2">
        <f t="shared" si="15"/>
        <v>4.4877730622917863E-6</v>
      </c>
      <c r="R138" s="2">
        <f t="shared" si="15"/>
        <v>5.4160396746863081E-5</v>
      </c>
      <c r="S138" s="2">
        <f t="shared" si="15"/>
        <v>4.3122484211966338E-5</v>
      </c>
    </row>
    <row r="139" spans="2:19" ht="15" hidden="1">
      <c r="B139" s="28" t="s">
        <v>40</v>
      </c>
      <c r="C139" s="2">
        <f t="shared" si="15"/>
        <v>0</v>
      </c>
      <c r="D139" s="2">
        <f t="shared" si="15"/>
        <v>0</v>
      </c>
      <c r="E139" s="2">
        <f t="shared" si="15"/>
        <v>0</v>
      </c>
      <c r="F139" s="2">
        <f t="shared" si="15"/>
        <v>0</v>
      </c>
      <c r="G139" s="2">
        <f t="shared" si="15"/>
        <v>0</v>
      </c>
      <c r="H139" s="2">
        <f t="shared" si="15"/>
        <v>0</v>
      </c>
      <c r="I139" s="2">
        <f t="shared" si="15"/>
        <v>0</v>
      </c>
      <c r="J139" s="2">
        <f t="shared" si="15"/>
        <v>0</v>
      </c>
      <c r="K139" s="2">
        <f t="shared" si="15"/>
        <v>0</v>
      </c>
      <c r="L139" s="2">
        <f t="shared" si="15"/>
        <v>0</v>
      </c>
      <c r="M139" s="2">
        <f t="shared" si="15"/>
        <v>0</v>
      </c>
      <c r="N139" s="2">
        <f t="shared" si="15"/>
        <v>1.7802516682441674E-5</v>
      </c>
      <c r="O139" s="2">
        <f t="shared" si="15"/>
        <v>3.5649635383451437E-5</v>
      </c>
      <c r="P139" s="2">
        <f t="shared" si="15"/>
        <v>1.3680181672812615E-5</v>
      </c>
      <c r="Q139" s="2">
        <f t="shared" si="15"/>
        <v>2.094294095736167E-5</v>
      </c>
      <c r="R139" s="2">
        <f t="shared" si="15"/>
        <v>1.9029328586735678E-5</v>
      </c>
      <c r="S139" s="2">
        <f t="shared" si="15"/>
        <v>2.973964428411472E-6</v>
      </c>
    </row>
    <row r="140" spans="2:19" ht="15" hidden="1">
      <c r="B140" s="28" t="s">
        <v>41</v>
      </c>
      <c r="C140" s="2">
        <f t="shared" si="15"/>
        <v>0</v>
      </c>
      <c r="D140" s="2">
        <f t="shared" si="15"/>
        <v>0</v>
      </c>
      <c r="E140" s="2">
        <f t="shared" si="15"/>
        <v>0</v>
      </c>
      <c r="F140" s="2">
        <f t="shared" si="15"/>
        <v>0</v>
      </c>
      <c r="G140" s="2">
        <f t="shared" si="15"/>
        <v>0</v>
      </c>
      <c r="H140" s="2">
        <f t="shared" si="15"/>
        <v>0</v>
      </c>
      <c r="I140" s="2">
        <f t="shared" si="15"/>
        <v>0</v>
      </c>
      <c r="J140" s="2">
        <f t="shared" si="15"/>
        <v>0</v>
      </c>
      <c r="K140" s="2">
        <f t="shared" si="15"/>
        <v>0</v>
      </c>
      <c r="L140" s="2">
        <f t="shared" si="15"/>
        <v>0</v>
      </c>
      <c r="M140" s="2">
        <f t="shared" si="15"/>
        <v>0</v>
      </c>
      <c r="N140" s="2">
        <f t="shared" si="15"/>
        <v>2.9670861137402791E-6</v>
      </c>
      <c r="O140" s="2">
        <f t="shared" si="15"/>
        <v>0</v>
      </c>
      <c r="P140" s="2">
        <f t="shared" si="15"/>
        <v>2.4320322973889096E-5</v>
      </c>
      <c r="Q140" s="2">
        <f t="shared" si="15"/>
        <v>0</v>
      </c>
      <c r="R140" s="2">
        <f t="shared" si="15"/>
        <v>0</v>
      </c>
      <c r="S140" s="2">
        <f t="shared" si="15"/>
        <v>0</v>
      </c>
    </row>
    <row r="141" spans="2:19" ht="15" hidden="1">
      <c r="B141" s="28" t="s">
        <v>287</v>
      </c>
      <c r="C141" s="2">
        <f t="shared" si="15"/>
        <v>0</v>
      </c>
      <c r="D141" s="2">
        <f t="shared" si="15"/>
        <v>0</v>
      </c>
      <c r="E141" s="2">
        <f t="shared" si="15"/>
        <v>0</v>
      </c>
      <c r="F141" s="2">
        <f t="shared" si="15"/>
        <v>1.1676786548341896E-3</v>
      </c>
      <c r="G141" s="2">
        <f t="shared" si="15"/>
        <v>1.0074182617455811E-3</v>
      </c>
      <c r="H141" s="2">
        <f t="shared" si="15"/>
        <v>0</v>
      </c>
      <c r="I141" s="2">
        <f t="shared" si="15"/>
        <v>0</v>
      </c>
      <c r="J141" s="2">
        <f t="shared" si="15"/>
        <v>0</v>
      </c>
      <c r="K141" s="2">
        <f t="shared" si="15"/>
        <v>0</v>
      </c>
      <c r="L141" s="2">
        <f t="shared" si="15"/>
        <v>0</v>
      </c>
      <c r="M141" s="2">
        <f t="shared" si="15"/>
        <v>0</v>
      </c>
      <c r="N141" s="2">
        <f t="shared" si="15"/>
        <v>0</v>
      </c>
      <c r="O141" s="2">
        <f t="shared" si="15"/>
        <v>0</v>
      </c>
      <c r="P141" s="2">
        <f t="shared" si="15"/>
        <v>0</v>
      </c>
      <c r="Q141" s="2">
        <f t="shared" si="15"/>
        <v>0</v>
      </c>
      <c r="R141" s="2">
        <f t="shared" si="15"/>
        <v>7.3189725333598771E-6</v>
      </c>
      <c r="S141" s="2">
        <f t="shared" si="15"/>
        <v>1.3382839927851624E-5</v>
      </c>
    </row>
    <row r="142" spans="2:19" ht="15" hidden="1">
      <c r="B142" s="28" t="s">
        <v>42</v>
      </c>
      <c r="C142" s="2">
        <f t="shared" si="15"/>
        <v>0</v>
      </c>
      <c r="D142" s="2">
        <f t="shared" si="15"/>
        <v>0</v>
      </c>
      <c r="E142" s="2">
        <f t="shared" si="15"/>
        <v>0</v>
      </c>
      <c r="F142" s="2">
        <f t="shared" si="15"/>
        <v>5.0599408376148219E-4</v>
      </c>
      <c r="G142" s="2">
        <f t="shared" si="15"/>
        <v>4.5791739170253687E-5</v>
      </c>
      <c r="H142" s="2">
        <f t="shared" si="15"/>
        <v>0</v>
      </c>
      <c r="I142" s="2">
        <f t="shared" si="15"/>
        <v>1.7727111571712984E-4</v>
      </c>
      <c r="J142" s="2">
        <f t="shared" si="15"/>
        <v>5.0608311909147962E-6</v>
      </c>
      <c r="K142" s="2">
        <f t="shared" si="15"/>
        <v>0</v>
      </c>
      <c r="L142" s="2">
        <f t="shared" si="15"/>
        <v>0</v>
      </c>
      <c r="M142" s="2">
        <f t="shared" si="15"/>
        <v>0</v>
      </c>
      <c r="N142" s="2">
        <f t="shared" si="15"/>
        <v>0</v>
      </c>
      <c r="O142" s="2">
        <f t="shared" si="15"/>
        <v>0</v>
      </c>
      <c r="P142" s="2">
        <f t="shared" si="15"/>
        <v>0</v>
      </c>
      <c r="Q142" s="2">
        <f t="shared" si="15"/>
        <v>0</v>
      </c>
      <c r="R142" s="2">
        <f t="shared" si="15"/>
        <v>0</v>
      </c>
      <c r="S142" s="2">
        <f t="shared" si="15"/>
        <v>0</v>
      </c>
    </row>
  </sheetData>
  <hyperlinks>
    <hyperlink ref="G4" r:id="rId1" tooltip="Click once to display linked information. Click and hold to select this cell." display="../../../../../Downloads/OECDStat_Metadata/OECDStat_Metadata/ShowMetadata.ashx?Dataset=TABLE2A&amp;Coords=%5bTIME%5d.%5b2005%5d&amp;ShowOnWeb=true&amp;Lang=en"/>
  </hyperlinks>
  <pageMargins left="0.7" right="0.7" top="0.75" bottom="0.75" header="0.3" footer="0.3"/>
  <pageSetup paperSize="9" orientation="portrait" r:id="rId2"/>
  <drawing r:id="rId3"/>
</worksheet>
</file>

<file path=xl/worksheets/sheet14.xml><?xml version="1.0" encoding="utf-8"?>
<worksheet xmlns="http://schemas.openxmlformats.org/spreadsheetml/2006/main" xmlns:r="http://schemas.openxmlformats.org/officeDocument/2006/relationships">
  <dimension ref="A1:O63"/>
  <sheetViews>
    <sheetView zoomScale="80" zoomScaleNormal="80" workbookViewId="0">
      <selection activeCell="A23" sqref="A23"/>
    </sheetView>
  </sheetViews>
  <sheetFormatPr defaultRowHeight="12.75"/>
  <cols>
    <col min="1" max="1" width="48.85546875" style="61" customWidth="1"/>
    <col min="2" max="12" width="9.140625" style="61"/>
    <col min="13" max="13" width="11.5703125" style="61" bestFit="1" customWidth="1"/>
    <col min="14" max="16384" width="9.140625" style="61"/>
  </cols>
  <sheetData>
    <row r="1" spans="1:14" ht="18.75" customHeight="1">
      <c r="A1" s="65" t="s">
        <v>432</v>
      </c>
    </row>
    <row r="2" spans="1:14" ht="15">
      <c r="A2" s="65" t="s">
        <v>327</v>
      </c>
    </row>
    <row r="3" spans="1:14" hidden="1">
      <c r="A3" s="45" t="s">
        <v>328</v>
      </c>
      <c r="B3" s="61" t="str">
        <f>'[8]OECD.Stat export'!I10</f>
        <v>2002</v>
      </c>
      <c r="C3" s="61" t="str">
        <f>'[8]OECD.Stat export'!J10</f>
        <v>2003</v>
      </c>
      <c r="D3" s="61" t="str">
        <f>'[8]OECD.Stat export'!K10</f>
        <v>2004</v>
      </c>
      <c r="E3" s="61" t="str">
        <f>'[8]OECD.Stat export'!L10</f>
        <v>2005</v>
      </c>
      <c r="F3" s="61" t="str">
        <f>'[8]OECD.Stat export'!M10</f>
        <v>2006</v>
      </c>
      <c r="G3" s="61" t="str">
        <f>'[8]OECD.Stat export'!N10</f>
        <v>2007</v>
      </c>
      <c r="H3" s="61" t="str">
        <f>'[8]OECD.Stat export'!O10</f>
        <v>2008</v>
      </c>
      <c r="I3" s="61" t="str">
        <f>'[8]OECD.Stat export'!P10</f>
        <v>2009</v>
      </c>
      <c r="J3" s="61" t="str">
        <f>'[8]OECD.Stat export'!Q10</f>
        <v>2010</v>
      </c>
      <c r="K3" s="61" t="str">
        <f>'[8]OECD.Stat export'!R10</f>
        <v>2011</v>
      </c>
      <c r="L3" s="61" t="str">
        <f>'[8]OECD.Stat export'!S10</f>
        <v>2012</v>
      </c>
      <c r="M3" s="61" t="s">
        <v>82</v>
      </c>
    </row>
    <row r="4" spans="1:14" ht="15" hidden="1">
      <c r="A4" s="61" t="str">
        <f>'[8]OECD.Stat export'!A12:F12</f>
        <v>1000: Total All Sectors</v>
      </c>
      <c r="B4" s="9">
        <f>('[8]OECD.Stat export'!I12)/1000</f>
        <v>1.3808684229999999</v>
      </c>
      <c r="C4" s="9">
        <f>('[8]OECD.Stat export'!J12)/1000</f>
        <v>1.678327451000001</v>
      </c>
      <c r="D4" s="9">
        <f>('[8]OECD.Stat export'!K12)/1000</f>
        <v>2.186097634999999</v>
      </c>
      <c r="E4" s="9">
        <f>('[8]OECD.Stat export'!L12)/1000</f>
        <v>3.1181887579999996</v>
      </c>
      <c r="F4" s="9">
        <f>('[8]OECD.Stat export'!M12)/1000</f>
        <v>3.1067311220000011</v>
      </c>
      <c r="G4" s="9">
        <f>('[8]OECD.Stat export'!N12)/1000</f>
        <v>3.851043024</v>
      </c>
      <c r="H4" s="9">
        <f>('[8]OECD.Stat export'!O12)/1000</f>
        <v>4.7539391060000007</v>
      </c>
      <c r="I4" s="9">
        <f>('[8]OECD.Stat export'!P12)/1000</f>
        <v>5.7711103960000001</v>
      </c>
      <c r="J4" s="9">
        <f>('[8]OECD.Stat export'!Q12)/1000</f>
        <v>6.7176729070000016</v>
      </c>
      <c r="K4" s="9">
        <f>('[8]OECD.Stat export'!R12)/1000</f>
        <v>6.4873014540000016</v>
      </c>
      <c r="L4" s="9">
        <f>('[8]OECD.Stat export'!S12)/1000</f>
        <v>6.5481857030000006</v>
      </c>
      <c r="M4" s="66">
        <f>SUM(C4:L4)</f>
        <v>44.218597556000006</v>
      </c>
    </row>
    <row r="5" spans="1:14" ht="15" hidden="1">
      <c r="A5" s="61" t="s">
        <v>311</v>
      </c>
      <c r="B5" s="9">
        <f>('[8]OECD.Stat export'!I13)/1000</f>
        <v>0.44261876900000019</v>
      </c>
      <c r="C5" s="9">
        <f>('[8]OECD.Stat export'!J13)/1000</f>
        <v>0.93123306699999986</v>
      </c>
      <c r="D5" s="9">
        <f>('[8]OECD.Stat export'!K13)/1000</f>
        <v>1.5661584640000001</v>
      </c>
      <c r="E5" s="9">
        <f>('[8]OECD.Stat export'!L13)/1000</f>
        <v>2.5388655070000001</v>
      </c>
      <c r="F5" s="9">
        <f>('[8]OECD.Stat export'!M13)/1000</f>
        <v>2.5410241220000014</v>
      </c>
      <c r="G5" s="9">
        <f>('[8]OECD.Stat export'!N13)/1000</f>
        <v>3.1476071000000001</v>
      </c>
      <c r="H5" s="9">
        <f>('[8]OECD.Stat export'!O13)/1000</f>
        <v>3.6921398020000011</v>
      </c>
      <c r="I5" s="9">
        <f>('[8]OECD.Stat export'!P13)/1000</f>
        <v>4.9247185650000018</v>
      </c>
      <c r="J5" s="9">
        <f>('[8]OECD.Stat export'!Q13)/1000</f>
        <v>5.6686741160000018</v>
      </c>
      <c r="K5" s="9">
        <f>('[8]OECD.Stat export'!R13)/1000</f>
        <v>5.5828717350000003</v>
      </c>
      <c r="L5" s="9">
        <f>('[8]OECD.Stat export'!S13)/1000</f>
        <v>5.6584170500000006</v>
      </c>
      <c r="M5" s="66">
        <f t="shared" ref="M5:M11" si="0">SUM(C5:L5)</f>
        <v>36.251709528000006</v>
      </c>
    </row>
    <row r="6" spans="1:14" ht="15" hidden="1">
      <c r="A6" s="61" t="s">
        <v>312</v>
      </c>
      <c r="B6" s="9">
        <f>('[8]OECD.Stat export'!I226)/1000</f>
        <v>4.1807575E-2</v>
      </c>
      <c r="C6" s="9">
        <f>('[8]OECD.Stat export'!J226)/1000</f>
        <v>9.3311418000000007E-2</v>
      </c>
      <c r="D6" s="9">
        <f>('[8]OECD.Stat export'!K226)/1000</f>
        <v>0.14551767200000001</v>
      </c>
      <c r="E6" s="9">
        <f>('[8]OECD.Stat export'!L226)/1000</f>
        <v>0.150155395</v>
      </c>
      <c r="F6" s="9">
        <f>('[8]OECD.Stat export'!M226)/1000</f>
        <v>0.11900557499999999</v>
      </c>
      <c r="G6" s="9">
        <f>('[8]OECD.Stat export'!N226)/1000</f>
        <v>0.25203370000000003</v>
      </c>
      <c r="H6" s="9">
        <f>('[8]OECD.Stat export'!O226)/1000</f>
        <v>0.114353041</v>
      </c>
      <c r="I6" s="9">
        <f>('[8]OECD.Stat export'!P226)/1000</f>
        <v>0.17329768400000001</v>
      </c>
      <c r="J6" s="9">
        <f>('[8]OECD.Stat export'!Q226)/1000</f>
        <v>0.18397460599999998</v>
      </c>
      <c r="K6" s="9">
        <f>('[8]OECD.Stat export'!R226)/1000</f>
        <v>0.12208221700000001</v>
      </c>
      <c r="L6" s="9">
        <f>('[8]OECD.Stat export'!S226)/1000</f>
        <v>9.3170362000000007E-2</v>
      </c>
      <c r="M6" s="66">
        <f t="shared" si="0"/>
        <v>1.4469016699999999</v>
      </c>
    </row>
    <row r="7" spans="1:14" ht="15" hidden="1">
      <c r="A7" s="61" t="s">
        <v>313</v>
      </c>
      <c r="B7" s="9">
        <f>('[8]OECD.Stat export'!I234)/1000</f>
        <v>7.3508527000000004E-2</v>
      </c>
      <c r="C7" s="9">
        <f>('[8]OECD.Stat export'!J234)/1000</f>
        <v>0</v>
      </c>
      <c r="D7" s="9">
        <f>('[8]OECD.Stat export'!K234)/1000</f>
        <v>0</v>
      </c>
      <c r="E7" s="9">
        <f>('[8]OECD.Stat export'!L234)/1000</f>
        <v>0</v>
      </c>
      <c r="F7" s="9">
        <f>('[8]OECD.Stat export'!M234)/1000</f>
        <v>0</v>
      </c>
      <c r="G7" s="9">
        <f>('[8]OECD.Stat export'!N234)/1000</f>
        <v>6.1610146999999997E-2</v>
      </c>
      <c r="H7" s="9">
        <f>('[8]OECD.Stat export'!O234)/1000</f>
        <v>1.561248E-2</v>
      </c>
      <c r="I7" s="9">
        <f>('[8]OECD.Stat export'!P234)/1000</f>
        <v>3.6943090000000002E-3</v>
      </c>
      <c r="J7" s="9">
        <f>('[8]OECD.Stat export'!Q234)/1000</f>
        <v>0.18847928999999999</v>
      </c>
      <c r="K7" s="9">
        <f>('[8]OECD.Stat export'!R234)/1000</f>
        <v>2.238772E-3</v>
      </c>
      <c r="L7" s="9">
        <f>('[8]OECD.Stat export'!S234)/1000</f>
        <v>1.253884E-3</v>
      </c>
      <c r="M7" s="66">
        <f t="shared" si="0"/>
        <v>0.272888882</v>
      </c>
    </row>
    <row r="8" spans="1:14" ht="15" hidden="1">
      <c r="A8" s="61" t="s">
        <v>314</v>
      </c>
      <c r="B8" s="9">
        <f>('[8]OECD.Stat export'!I242)/1000</f>
        <v>0.73758176799999997</v>
      </c>
      <c r="C8" s="9">
        <f>('[8]OECD.Stat export'!J242)/1000</f>
        <v>0.48016364600000006</v>
      </c>
      <c r="D8" s="9">
        <f>('[8]OECD.Stat export'!K242)/1000</f>
        <v>0.32062763500000013</v>
      </c>
      <c r="E8" s="9">
        <f>('[8]OECD.Stat export'!L242)/1000</f>
        <v>0.35817629299999998</v>
      </c>
      <c r="F8" s="9">
        <f>('[8]OECD.Stat export'!M242)/1000</f>
        <v>0.412766513</v>
      </c>
      <c r="G8" s="9">
        <f>('[8]OECD.Stat export'!N242)/1000</f>
        <v>0.33540352499999998</v>
      </c>
      <c r="H8" s="9">
        <f>('[8]OECD.Stat export'!O242)/1000</f>
        <v>0.87793588800000011</v>
      </c>
      <c r="I8" s="9">
        <f>('[8]OECD.Stat export'!P242)/1000</f>
        <v>0.64620793100000007</v>
      </c>
      <c r="J8" s="9">
        <f>('[8]OECD.Stat export'!Q242)/1000</f>
        <v>0.64179445099999999</v>
      </c>
      <c r="K8" s="9">
        <f>('[8]OECD.Stat export'!R242)/1000</f>
        <v>0.73762443</v>
      </c>
      <c r="L8" s="9">
        <f>('[8]OECD.Stat export'!S242)/1000</f>
        <v>0.49874861299999995</v>
      </c>
      <c r="M8" s="66">
        <f t="shared" si="0"/>
        <v>5.3094489250000008</v>
      </c>
    </row>
    <row r="9" spans="1:14" ht="15" hidden="1">
      <c r="A9" s="61" t="s">
        <v>315</v>
      </c>
      <c r="B9" s="9">
        <f>('[8]OECD.Stat export'!I251)/1000</f>
        <v>4.2053099999999998E-4</v>
      </c>
      <c r="C9" s="9">
        <f>('[8]OECD.Stat export'!J251)/1000</f>
        <v>1.9932349999999999E-3</v>
      </c>
      <c r="D9" s="9">
        <f>('[8]OECD.Stat export'!K251)/1000</f>
        <v>1.6792530000000001E-3</v>
      </c>
      <c r="E9" s="9">
        <f>('[8]OECD.Stat export'!L251)/1000</f>
        <v>1.2873779999999998E-3</v>
      </c>
      <c r="F9" s="9">
        <f>('[8]OECD.Stat export'!M251)/1000</f>
        <v>1.0328830000000001E-3</v>
      </c>
      <c r="G9" s="9">
        <f>('[8]OECD.Stat export'!N251)/1000</f>
        <v>1.177071E-3</v>
      </c>
      <c r="H9" s="9">
        <f>('[8]OECD.Stat export'!O251)/1000</f>
        <v>2.4946530000000008E-3</v>
      </c>
      <c r="I9" s="9">
        <f>('[8]OECD.Stat export'!P251)/1000</f>
        <v>2.841189E-3</v>
      </c>
      <c r="J9" s="9">
        <f>('[8]OECD.Stat export'!Q251)/1000</f>
        <v>2.2929621000000001E-2</v>
      </c>
      <c r="K9" s="9">
        <f>('[8]OECD.Stat export'!R251)/1000</f>
        <v>3.0473649000000002E-2</v>
      </c>
      <c r="L9" s="9">
        <f>('[8]OECD.Stat export'!S251)/1000</f>
        <v>2.7610645000000003E-2</v>
      </c>
      <c r="M9" s="66">
        <f t="shared" si="0"/>
        <v>9.3519577000000007E-2</v>
      </c>
    </row>
    <row r="10" spans="1:14" ht="15" hidden="1">
      <c r="A10" s="61" t="s">
        <v>316</v>
      </c>
      <c r="B10" s="9">
        <f>('[8]OECD.Stat export'!I253)/1000</f>
        <v>5.3512614E-2</v>
      </c>
      <c r="C10" s="9">
        <f>('[8]OECD.Stat export'!J253)/1000</f>
        <v>2.1565498999999998E-2</v>
      </c>
      <c r="D10" s="9">
        <f>('[8]OECD.Stat export'!K253)/1000</f>
        <v>7.8576597999999998E-2</v>
      </c>
      <c r="E10" s="9">
        <f>('[8]OECD.Stat export'!L253)/1000</f>
        <v>3.473942E-2</v>
      </c>
      <c r="F10" s="9">
        <f>('[8]OECD.Stat export'!M253)/1000</f>
        <v>1.0823487999999999E-2</v>
      </c>
      <c r="G10" s="9">
        <f>('[8]OECD.Stat export'!N253)/1000</f>
        <v>5.7887429999999998E-3</v>
      </c>
      <c r="H10" s="9">
        <f>('[8]OECD.Stat export'!O253)/1000</f>
        <v>2.959457E-3</v>
      </c>
      <c r="I10" s="9">
        <f>('[8]OECD.Stat export'!P253)/1000</f>
        <v>7.1564000000000003E-4</v>
      </c>
      <c r="J10" s="9">
        <f>('[8]OECD.Stat export'!Q253)/1000</f>
        <v>8.2243999999999991E-4</v>
      </c>
      <c r="K10" s="9">
        <f>('[8]OECD.Stat export'!R253)/1000</f>
        <v>4.2056350000000001E-3</v>
      </c>
      <c r="L10" s="9">
        <f>('[8]OECD.Stat export'!S253)/1000</f>
        <v>1.9811830000000001E-3</v>
      </c>
      <c r="M10" s="66">
        <f t="shared" si="0"/>
        <v>0.16217810300000002</v>
      </c>
    </row>
    <row r="11" spans="1:14" ht="15" hidden="1">
      <c r="A11" s="61" t="s">
        <v>317</v>
      </c>
      <c r="B11" s="9">
        <f>('[8]OECD.Stat export'!I255)/1000</f>
        <v>3.1418638999999998E-2</v>
      </c>
      <c r="C11" s="9">
        <f>('[8]OECD.Stat export'!J255)/1000</f>
        <v>0.150060586</v>
      </c>
      <c r="D11" s="9">
        <f>('[8]OECD.Stat export'!K255)/1000</f>
        <v>7.3538012999999985E-2</v>
      </c>
      <c r="E11" s="9">
        <f>('[8]OECD.Stat export'!L255)/1000</f>
        <v>3.4964765000000002E-2</v>
      </c>
      <c r="F11" s="9">
        <f>('[8]OECD.Stat export'!M255)/1000</f>
        <v>2.2078541E-2</v>
      </c>
      <c r="G11" s="9">
        <f>('[8]OECD.Stat export'!N255)/1000</f>
        <v>4.7422738000000006E-2</v>
      </c>
      <c r="H11" s="9">
        <f>('[8]OECD.Stat export'!O255)/1000</f>
        <v>4.8443784999999996E-2</v>
      </c>
      <c r="I11" s="9">
        <f>('[8]OECD.Stat export'!P255)/1000</f>
        <v>1.9635078E-2</v>
      </c>
      <c r="J11" s="9">
        <f>('[8]OECD.Stat export'!Q255)/1000</f>
        <v>1.0998383E-2</v>
      </c>
      <c r="K11" s="9">
        <f>('[8]OECD.Stat export'!R255)/1000</f>
        <v>7.8050159999999997E-3</v>
      </c>
      <c r="L11" s="9">
        <f>('[8]OECD.Stat export'!S255)/1000</f>
        <v>0.26700396599999987</v>
      </c>
      <c r="M11" s="66">
        <f t="shared" si="0"/>
        <v>0.68195087099999996</v>
      </c>
    </row>
    <row r="12" spans="1:14" ht="15" hidden="1">
      <c r="B12" s="9">
        <f>B4-SUM(B5:B11)</f>
        <v>0</v>
      </c>
      <c r="C12" s="9">
        <f t="shared" ref="C12:L12" si="1">C4-SUM(C5:C11)</f>
        <v>0</v>
      </c>
      <c r="D12" s="9">
        <f t="shared" si="1"/>
        <v>0</v>
      </c>
      <c r="E12" s="9">
        <f t="shared" si="1"/>
        <v>0</v>
      </c>
      <c r="F12" s="9">
        <f t="shared" si="1"/>
        <v>0</v>
      </c>
      <c r="G12" s="9">
        <f t="shared" si="1"/>
        <v>0</v>
      </c>
      <c r="H12" s="9">
        <f t="shared" si="1"/>
        <v>0</v>
      </c>
      <c r="I12" s="9">
        <f t="shared" si="1"/>
        <v>0</v>
      </c>
      <c r="J12" s="9">
        <f t="shared" si="1"/>
        <v>0</v>
      </c>
      <c r="K12" s="9">
        <f t="shared" si="1"/>
        <v>0</v>
      </c>
      <c r="L12" s="9">
        <f t="shared" si="1"/>
        <v>0</v>
      </c>
      <c r="M12" s="66"/>
    </row>
    <row r="13" spans="1:14" s="62" customFormat="1" ht="15" hidden="1">
      <c r="B13" s="67"/>
      <c r="C13" s="67"/>
      <c r="D13" s="67"/>
      <c r="E13" s="67"/>
      <c r="F13" s="67"/>
      <c r="G13" s="67"/>
      <c r="H13" s="67"/>
      <c r="I13" s="67"/>
      <c r="J13" s="67"/>
      <c r="K13" s="67"/>
      <c r="L13" s="67"/>
      <c r="M13" s="62" t="s">
        <v>82</v>
      </c>
      <c r="N13" s="62" t="s">
        <v>289</v>
      </c>
    </row>
    <row r="14" spans="1:14" s="62" customFormat="1" ht="15"/>
    <row r="15" spans="1:14" s="62" customFormat="1" ht="15"/>
    <row r="16" spans="1:14" s="62" customFormat="1" ht="15">
      <c r="B16" s="62" t="s">
        <v>259</v>
      </c>
      <c r="C16" s="62" t="s">
        <v>260</v>
      </c>
      <c r="D16" s="62" t="s">
        <v>261</v>
      </c>
      <c r="E16" s="62" t="s">
        <v>262</v>
      </c>
      <c r="F16" s="62" t="s">
        <v>263</v>
      </c>
      <c r="G16" s="62" t="s">
        <v>264</v>
      </c>
      <c r="H16" s="62" t="s">
        <v>265</v>
      </c>
      <c r="I16" s="62" t="s">
        <v>266</v>
      </c>
      <c r="J16" s="62" t="s">
        <v>267</v>
      </c>
      <c r="K16" s="62" t="s">
        <v>268</v>
      </c>
      <c r="L16" s="62" t="s">
        <v>269</v>
      </c>
      <c r="M16" s="62" t="s">
        <v>82</v>
      </c>
      <c r="N16" s="62" t="s">
        <v>289</v>
      </c>
    </row>
    <row r="17" spans="1:14" s="62" customFormat="1" ht="15">
      <c r="A17" s="62" t="s">
        <v>318</v>
      </c>
      <c r="B17" s="64">
        <f>('[8]OECD.Stat export'!I15)/1000</f>
        <v>2.5970452000000002E-2</v>
      </c>
      <c r="C17" s="64">
        <f>'[9]OECD.Stat export'!$I$13/1000</f>
        <v>4.0281450999999989E-2</v>
      </c>
      <c r="D17" s="64">
        <f>('[8]OECD.Stat export'!K15)/1000</f>
        <v>0.107259437</v>
      </c>
      <c r="E17" s="64">
        <f>('[8]OECD.Stat export'!L15)/1000</f>
        <v>0.21329482200000002</v>
      </c>
      <c r="F17" s="64">
        <f>('[8]OECD.Stat export'!M15)/1000</f>
        <v>0.102569993</v>
      </c>
      <c r="G17" s="64">
        <f>('[8]OECD.Stat export'!N15)/1000</f>
        <v>0.16637347</v>
      </c>
      <c r="H17" s="64">
        <f>('[8]OECD.Stat export'!O15)/1000</f>
        <v>0.24229339499999999</v>
      </c>
      <c r="I17" s="64">
        <f>('[8]OECD.Stat export'!P15)/1000</f>
        <v>0.29427363300000009</v>
      </c>
      <c r="J17" s="64">
        <f>('[8]OECD.Stat export'!Q15)/1000</f>
        <v>0.40718259099999998</v>
      </c>
      <c r="K17" s="64">
        <f>('[8]OECD.Stat export'!R15)/1000</f>
        <v>0.37184702699999989</v>
      </c>
      <c r="L17" s="64">
        <f>('[8]OECD.Stat export'!S15)/1000</f>
        <v>0.34575071400000001</v>
      </c>
      <c r="M17" s="69">
        <f>SUM(C17:L17)</f>
        <v>2.2911265329999999</v>
      </c>
      <c r="N17" s="68">
        <f>M17/$M$5</f>
        <v>6.3200510067818599E-2</v>
      </c>
    </row>
    <row r="18" spans="1:14" s="62" customFormat="1" ht="15">
      <c r="A18" s="62" t="s">
        <v>319</v>
      </c>
      <c r="B18" s="64">
        <f>('[8]OECD.Stat export'!I31)/1000</f>
        <v>2.6272824E-2</v>
      </c>
      <c r="C18" s="64">
        <f>'[9]OECD.Stat export'!$I$29/1000</f>
        <v>3.2043767999999993E-2</v>
      </c>
      <c r="D18" s="64">
        <f>('[8]OECD.Stat export'!K31)/1000</f>
        <v>8.5249440000000024E-2</v>
      </c>
      <c r="E18" s="64">
        <f>('[8]OECD.Stat export'!L31)/1000</f>
        <v>0.15959928099999998</v>
      </c>
      <c r="F18" s="64">
        <f>('[8]OECD.Stat export'!M31)/1000</f>
        <v>0.16543511899999999</v>
      </c>
      <c r="G18" s="64">
        <f>('[8]OECD.Stat export'!N31)/1000</f>
        <v>0.23981378500000011</v>
      </c>
      <c r="H18" s="64">
        <f>('[8]OECD.Stat export'!O31)/1000</f>
        <v>0.211194929</v>
      </c>
      <c r="I18" s="64">
        <f>('[8]OECD.Stat export'!P31)/1000</f>
        <v>0.244809467</v>
      </c>
      <c r="J18" s="64">
        <f>('[8]OECD.Stat export'!Q31)/1000</f>
        <v>0.19615813800000001</v>
      </c>
      <c r="K18" s="64">
        <f>('[8]OECD.Stat export'!R31)/1000</f>
        <v>0.26373274700000005</v>
      </c>
      <c r="L18" s="64">
        <f>('[8]OECD.Stat export'!S31)/1000</f>
        <v>0.209470132</v>
      </c>
      <c r="M18" s="69">
        <f t="shared" ref="M18:M22" si="2">SUM(C18:L18)</f>
        <v>1.8075068059999999</v>
      </c>
      <c r="N18" s="68">
        <f t="shared" ref="N18:N22" si="3">M18/$M$5</f>
        <v>4.9859905354364659E-2</v>
      </c>
    </row>
    <row r="19" spans="1:14" s="62" customFormat="1" ht="15">
      <c r="A19" s="62" t="s">
        <v>433</v>
      </c>
      <c r="B19" s="64">
        <f>('[8]OECD.Stat export'!I46)/1000</f>
        <v>5.7054039999999999E-3</v>
      </c>
      <c r="C19" s="64">
        <f>('[8]OECD.Stat export'!J46)/1000</f>
        <v>2.3664196000000002E-2</v>
      </c>
      <c r="D19" s="64">
        <f>('[8]OECD.Stat export'!K46)/1000</f>
        <v>1.8819047999999998E-2</v>
      </c>
      <c r="E19" s="64">
        <f>('[8]OECD.Stat export'!L46)/1000</f>
        <v>6.5881299999999993E-3</v>
      </c>
      <c r="F19" s="64">
        <f>('[8]OECD.Stat export'!M46)/1000</f>
        <v>2.7687919999999998E-2</v>
      </c>
      <c r="G19" s="64">
        <f>('[8]OECD.Stat export'!N46)/1000</f>
        <v>2.4706806000000001E-2</v>
      </c>
      <c r="H19" s="64">
        <f>('[8]OECD.Stat export'!O46)/1000</f>
        <v>6.0577609999999997E-2</v>
      </c>
      <c r="I19" s="64">
        <f>('[8]OECD.Stat export'!P46)/1000</f>
        <v>0.12108303100000001</v>
      </c>
      <c r="J19" s="64">
        <f>('[8]OECD.Stat export'!Q46)/1000</f>
        <v>0.11751347199999999</v>
      </c>
      <c r="K19" s="64">
        <f>('[8]OECD.Stat export'!R46)/1000</f>
        <v>0.126210614</v>
      </c>
      <c r="L19" s="64">
        <f>('[8]OECD.Stat export'!S46)/1000</f>
        <v>0.13007498100000001</v>
      </c>
      <c r="M19" s="69">
        <f t="shared" si="2"/>
        <v>0.65692580800000011</v>
      </c>
      <c r="N19" s="68">
        <f t="shared" si="3"/>
        <v>1.8121236668648837E-2</v>
      </c>
    </row>
    <row r="20" spans="1:14" s="62" customFormat="1" ht="15">
      <c r="A20" s="62" t="s">
        <v>434</v>
      </c>
      <c r="B20" s="64">
        <f>('[8]OECD.Stat export'!I52)/1000</f>
        <v>1.2144555999999999E-2</v>
      </c>
      <c r="C20" s="64">
        <f>('[8]OECD.Stat export'!J52)/1000</f>
        <v>1.1298113E-2</v>
      </c>
      <c r="D20" s="64">
        <f>('[8]OECD.Stat export'!K52)/1000</f>
        <v>2.8873705999999999E-2</v>
      </c>
      <c r="E20" s="64">
        <f>('[8]OECD.Stat export'!L52)/1000</f>
        <v>7.5571324000000009E-2</v>
      </c>
      <c r="F20" s="64">
        <f>('[8]OECD.Stat export'!M52)/1000</f>
        <v>3.4521050999999997E-2</v>
      </c>
      <c r="G20" s="64">
        <f>('[8]OECD.Stat export'!N52)/1000</f>
        <v>2.5601545E-2</v>
      </c>
      <c r="H20" s="64">
        <f>('[8]OECD.Stat export'!O52)/1000</f>
        <v>5.1389958999999999E-2</v>
      </c>
      <c r="I20" s="64">
        <f>('[8]OECD.Stat export'!P52)/1000</f>
        <v>6.4741546999999997E-2</v>
      </c>
      <c r="J20" s="64">
        <f>('[8]OECD.Stat export'!Q52)/1000</f>
        <v>6.0962020999999991E-2</v>
      </c>
      <c r="K20" s="64">
        <f>('[8]OECD.Stat export'!R52)/1000</f>
        <v>0.106182095</v>
      </c>
      <c r="L20" s="64">
        <f>('[8]OECD.Stat export'!S52)/1000</f>
        <v>7.1401795000000004E-2</v>
      </c>
      <c r="M20" s="69">
        <f t="shared" si="2"/>
        <v>0.53054315600000002</v>
      </c>
      <c r="N20" s="68">
        <f t="shared" si="3"/>
        <v>1.4634983092044815E-2</v>
      </c>
    </row>
    <row r="21" spans="1:14" s="62" customFormat="1" ht="15">
      <c r="A21" s="62" t="s">
        <v>435</v>
      </c>
      <c r="B21" s="64">
        <f>('[8]OECD.Stat export'!I64)/1000</f>
        <v>0.226051275</v>
      </c>
      <c r="C21" s="64">
        <f>('[8]OECD.Stat export'!J64)/1000</f>
        <v>0.43663949299999999</v>
      </c>
      <c r="D21" s="64">
        <f>('[8]OECD.Stat export'!K64)/1000</f>
        <v>0.50653515500000001</v>
      </c>
      <c r="E21" s="64">
        <f>('[8]OECD.Stat export'!L64)/1000</f>
        <v>0.65159986800000003</v>
      </c>
      <c r="F21" s="64">
        <f>('[8]OECD.Stat export'!M64)/1000</f>
        <v>0.94033857500000007</v>
      </c>
      <c r="G21" s="64">
        <f>('[8]OECD.Stat export'!N64)/1000</f>
        <v>1.02563318</v>
      </c>
      <c r="H21" s="64">
        <f>('[8]OECD.Stat export'!O64)/1000</f>
        <v>1.389742837</v>
      </c>
      <c r="I21" s="64">
        <f>('[8]OECD.Stat export'!P64)/1000</f>
        <v>1.993100245000001</v>
      </c>
      <c r="J21" s="64">
        <f>('[8]OECD.Stat export'!Q64)/1000</f>
        <v>2.3718616630000002</v>
      </c>
      <c r="K21" s="64">
        <f>('[8]OECD.Stat export'!R64)/1000</f>
        <v>2.4750712480000012</v>
      </c>
      <c r="L21" s="64">
        <f>('[8]OECD.Stat export'!S64)/1000</f>
        <v>2.765742791000001</v>
      </c>
      <c r="M21" s="69">
        <f t="shared" si="2"/>
        <v>14.556265055000003</v>
      </c>
      <c r="N21" s="68">
        <f t="shared" si="3"/>
        <v>0.40153320338609327</v>
      </c>
    </row>
    <row r="22" spans="1:14" s="62" customFormat="1" ht="15">
      <c r="A22" s="62" t="s">
        <v>436</v>
      </c>
      <c r="B22" s="64">
        <f>('[8]OECD.Stat export'!I84)/1000</f>
        <v>3.0044725000000001E-2</v>
      </c>
      <c r="C22" s="64">
        <f>('[8]OECD.Stat export'!J84)/1000</f>
        <v>2.3342092999999998E-2</v>
      </c>
      <c r="D22" s="64">
        <f>('[8]OECD.Stat export'!K84)/1000</f>
        <v>0.11465286299999999</v>
      </c>
      <c r="E22" s="64">
        <f>('[8]OECD.Stat export'!L84)/1000</f>
        <v>0.35978558500000002</v>
      </c>
      <c r="F22" s="64">
        <f>('[8]OECD.Stat export'!M84)/1000</f>
        <v>0.13530810399999998</v>
      </c>
      <c r="G22" s="64">
        <f>('[8]OECD.Stat export'!N84)/1000</f>
        <v>0.34984826700000005</v>
      </c>
      <c r="H22" s="64">
        <f>('[8]OECD.Stat export'!O84)/1000</f>
        <v>0.267720705</v>
      </c>
      <c r="I22" s="64">
        <f>('[8]OECD.Stat export'!P84)/1000</f>
        <v>0.12165314100000001</v>
      </c>
      <c r="J22" s="64">
        <f>('[8]OECD.Stat export'!Q84)/1000</f>
        <v>0.30795429499999999</v>
      </c>
      <c r="K22" s="64">
        <f>('[8]OECD.Stat export'!R84)/1000</f>
        <v>0.20480346499999999</v>
      </c>
      <c r="L22" s="64">
        <f>('[8]OECD.Stat export'!S84)/1000</f>
        <v>9.8380990000000001E-2</v>
      </c>
      <c r="M22" s="69">
        <f t="shared" si="2"/>
        <v>1.9834495079999996</v>
      </c>
      <c r="N22" s="68">
        <f t="shared" si="3"/>
        <v>5.4713268252026236E-2</v>
      </c>
    </row>
    <row r="23" spans="1:14" s="62" customFormat="1" ht="15"/>
    <row r="24" spans="1:14" s="62" customFormat="1" ht="15"/>
    <row r="25" spans="1:14" s="62" customFormat="1" ht="15"/>
    <row r="26" spans="1:14" s="62" customFormat="1" ht="15"/>
    <row r="27" spans="1:14" s="62" customFormat="1" ht="15"/>
    <row r="28" spans="1:14" s="62" customFormat="1" ht="15"/>
    <row r="29" spans="1:14" s="62" customFormat="1" ht="15"/>
    <row r="30" spans="1:14" s="62" customFormat="1" ht="15"/>
    <row r="31" spans="1:14" s="62" customFormat="1" ht="15"/>
    <row r="32" spans="1:14" s="62" customFormat="1" ht="15"/>
    <row r="33" s="62" customFormat="1" ht="15"/>
    <row r="34" s="62" customFormat="1" ht="15"/>
    <row r="35" s="62" customFormat="1" ht="15"/>
    <row r="36" s="62" customFormat="1" ht="15"/>
    <row r="37" s="62" customFormat="1" ht="15"/>
    <row r="38" s="62" customFormat="1" ht="15"/>
    <row r="39" s="62" customFormat="1" ht="15"/>
    <row r="40" s="62" customFormat="1" ht="15"/>
    <row r="41" s="62" customFormat="1" ht="15"/>
    <row r="42" s="62" customFormat="1" ht="15"/>
    <row r="43" s="62" customFormat="1" ht="15"/>
    <row r="44" s="62" customFormat="1" ht="15"/>
    <row r="45" s="62" customFormat="1" ht="15"/>
    <row r="46" s="62" customFormat="1" ht="15"/>
    <row r="47" s="62" customFormat="1" ht="15"/>
    <row r="48" s="62" customFormat="1" ht="15"/>
    <row r="49" spans="1:15" s="62" customFormat="1" ht="15"/>
    <row r="50" spans="1:15" s="62" customFormat="1" ht="15"/>
    <row r="51" spans="1:15" s="62" customFormat="1" ht="15"/>
    <row r="52" spans="1:15" s="62" customFormat="1" ht="15"/>
    <row r="53" spans="1:15" s="62" customFormat="1" ht="15"/>
    <row r="54" spans="1:15" s="62" customFormat="1" ht="15"/>
    <row r="55" spans="1:15" s="62" customFormat="1" ht="15">
      <c r="A55" s="61"/>
      <c r="B55" s="61"/>
      <c r="C55" s="61"/>
      <c r="D55" s="61"/>
      <c r="E55" s="61"/>
      <c r="F55" s="61"/>
      <c r="G55" s="61"/>
      <c r="H55" s="61"/>
      <c r="I55" s="61"/>
      <c r="J55" s="61"/>
      <c r="K55" s="61"/>
      <c r="L55" s="61"/>
      <c r="M55" s="61"/>
      <c r="N55" s="61"/>
      <c r="O55" s="61"/>
    </row>
    <row r="56" spans="1:15" s="62" customFormat="1" ht="15">
      <c r="A56" s="61"/>
      <c r="B56" s="61"/>
      <c r="C56" s="61"/>
      <c r="D56" s="61"/>
      <c r="E56" s="61"/>
      <c r="F56" s="61"/>
      <c r="G56" s="61"/>
      <c r="H56" s="61"/>
      <c r="I56" s="61"/>
      <c r="J56" s="61"/>
      <c r="K56" s="61"/>
      <c r="L56" s="61"/>
      <c r="M56" s="61"/>
      <c r="N56" s="61"/>
      <c r="O56" s="61"/>
    </row>
    <row r="57" spans="1:15" s="62" customFormat="1" ht="15">
      <c r="A57" s="61"/>
      <c r="B57" s="61"/>
      <c r="C57" s="61"/>
      <c r="D57" s="61"/>
      <c r="E57" s="61"/>
      <c r="F57" s="61"/>
      <c r="G57" s="61"/>
      <c r="H57" s="61"/>
      <c r="I57" s="61"/>
      <c r="J57" s="61"/>
      <c r="K57" s="61"/>
      <c r="L57" s="61"/>
      <c r="M57" s="61"/>
      <c r="N57" s="61"/>
      <c r="O57" s="61"/>
    </row>
    <row r="58" spans="1:15" s="62" customFormat="1" ht="15">
      <c r="A58" s="61"/>
      <c r="B58" s="61"/>
      <c r="C58" s="61"/>
      <c r="D58" s="61"/>
      <c r="E58" s="61"/>
      <c r="F58" s="61"/>
      <c r="G58" s="61"/>
      <c r="H58" s="61"/>
      <c r="I58" s="61"/>
      <c r="J58" s="61"/>
      <c r="K58" s="61"/>
      <c r="L58" s="61"/>
      <c r="M58" s="61"/>
      <c r="N58" s="61"/>
      <c r="O58" s="61"/>
    </row>
    <row r="59" spans="1:15" s="62" customFormat="1" ht="15">
      <c r="A59" s="61"/>
      <c r="B59" s="61"/>
      <c r="C59" s="61"/>
      <c r="D59" s="61"/>
      <c r="E59" s="61"/>
      <c r="F59" s="61"/>
      <c r="G59" s="61"/>
      <c r="H59" s="61"/>
      <c r="I59" s="61"/>
      <c r="J59" s="61"/>
      <c r="K59" s="61"/>
      <c r="L59" s="61"/>
      <c r="M59" s="61"/>
      <c r="N59" s="61"/>
      <c r="O59" s="61"/>
    </row>
    <row r="60" spans="1:15" s="62" customFormat="1" ht="15">
      <c r="A60" s="61"/>
      <c r="B60" s="61"/>
      <c r="C60" s="61"/>
      <c r="D60" s="61"/>
      <c r="E60" s="61"/>
      <c r="F60" s="61"/>
      <c r="G60" s="61"/>
      <c r="H60" s="61"/>
      <c r="I60" s="61"/>
      <c r="J60" s="61"/>
      <c r="K60" s="61"/>
      <c r="L60" s="61"/>
      <c r="M60" s="61"/>
      <c r="N60" s="61"/>
      <c r="O60" s="61"/>
    </row>
    <row r="61" spans="1:15" s="62" customFormat="1" ht="15">
      <c r="A61" s="61"/>
      <c r="B61" s="61"/>
      <c r="C61" s="61"/>
      <c r="D61" s="61"/>
      <c r="E61" s="61"/>
      <c r="F61" s="61"/>
      <c r="G61" s="61"/>
      <c r="H61" s="61"/>
      <c r="I61" s="61"/>
      <c r="J61" s="61"/>
      <c r="K61" s="61"/>
      <c r="L61" s="61"/>
      <c r="M61" s="61"/>
      <c r="N61" s="61"/>
      <c r="O61" s="61"/>
    </row>
    <row r="62" spans="1:15" s="62" customFormat="1" ht="15">
      <c r="A62" s="61"/>
      <c r="B62" s="61"/>
      <c r="C62" s="61"/>
      <c r="D62" s="61"/>
      <c r="E62" s="61"/>
      <c r="F62" s="61"/>
      <c r="G62" s="61"/>
      <c r="H62" s="61"/>
      <c r="I62" s="61"/>
      <c r="J62" s="61"/>
      <c r="K62" s="61"/>
      <c r="L62" s="61"/>
      <c r="M62" s="61"/>
      <c r="N62" s="61"/>
      <c r="O62" s="61"/>
    </row>
    <row r="63" spans="1:15" s="62" customFormat="1" ht="15">
      <c r="A63" s="61"/>
      <c r="B63" s="61"/>
      <c r="C63" s="61"/>
      <c r="D63" s="61"/>
      <c r="E63" s="61"/>
      <c r="F63" s="61"/>
      <c r="G63" s="61"/>
      <c r="H63" s="61"/>
      <c r="I63" s="61"/>
      <c r="J63" s="61"/>
      <c r="K63" s="61"/>
      <c r="L63" s="61"/>
      <c r="M63" s="61"/>
      <c r="N63" s="61"/>
      <c r="O63" s="61"/>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dimension ref="A1:H10"/>
  <sheetViews>
    <sheetView workbookViewId="0"/>
  </sheetViews>
  <sheetFormatPr defaultRowHeight="15"/>
  <cols>
    <col min="1" max="1" width="28.42578125" customWidth="1"/>
  </cols>
  <sheetData>
    <row r="1" spans="1:8" ht="18.75">
      <c r="A1" s="90" t="s">
        <v>437</v>
      </c>
      <c r="B1" s="139"/>
      <c r="C1" s="139"/>
      <c r="D1" s="139"/>
      <c r="E1" s="139"/>
      <c r="F1" s="139"/>
      <c r="G1" s="139"/>
      <c r="H1" s="139"/>
    </row>
    <row r="2" spans="1:8" s="138" customFormat="1" ht="18.75">
      <c r="A2" s="90" t="s">
        <v>413</v>
      </c>
      <c r="B2" s="139"/>
      <c r="C2" s="139"/>
      <c r="D2" s="139"/>
      <c r="E2" s="139"/>
      <c r="F2" s="139"/>
      <c r="G2" s="139"/>
      <c r="H2" s="139"/>
    </row>
    <row r="3" spans="1:8">
      <c r="A3" s="138"/>
      <c r="B3" s="24">
        <v>2006</v>
      </c>
      <c r="C3" s="24">
        <v>2007</v>
      </c>
      <c r="D3" s="24">
        <v>2008</v>
      </c>
      <c r="E3" s="24">
        <v>2009</v>
      </c>
      <c r="F3" s="24">
        <v>2010</v>
      </c>
      <c r="G3" s="24">
        <v>2011</v>
      </c>
      <c r="H3" s="24">
        <v>2012</v>
      </c>
    </row>
    <row r="4" spans="1:8">
      <c r="A4" s="138" t="s">
        <v>439</v>
      </c>
      <c r="B4" s="1">
        <v>1200.378166</v>
      </c>
      <c r="C4" s="1">
        <v>1149.857047</v>
      </c>
      <c r="D4" s="1">
        <v>1392.4702569999999</v>
      </c>
      <c r="E4" s="1">
        <v>1667.883527</v>
      </c>
      <c r="F4" s="1">
        <v>1943.9540629999999</v>
      </c>
      <c r="G4" s="1">
        <v>2291.929286</v>
      </c>
      <c r="H4" s="1">
        <v>3145.516001</v>
      </c>
    </row>
    <row r="5" spans="1:8">
      <c r="A5" s="138" t="s">
        <v>408</v>
      </c>
      <c r="B5" s="1">
        <v>53.391294000000002</v>
      </c>
      <c r="C5" s="1">
        <v>49.015151000000003</v>
      </c>
      <c r="D5" s="1">
        <v>43.989272999999997</v>
      </c>
      <c r="E5" s="1">
        <v>28.555575000000001</v>
      </c>
      <c r="F5" s="1">
        <v>89.170861000000002</v>
      </c>
      <c r="G5" s="1">
        <v>51.422023000000003</v>
      </c>
      <c r="H5" s="1">
        <v>74.539186999999998</v>
      </c>
    </row>
    <row r="6" spans="1:8">
      <c r="A6" s="138" t="s">
        <v>409</v>
      </c>
      <c r="B6" s="1">
        <v>544.94595000000004</v>
      </c>
      <c r="C6" s="1">
        <v>1474.9519330000001</v>
      </c>
      <c r="D6" s="1">
        <v>1888.133881</v>
      </c>
      <c r="E6" s="1">
        <v>2167.181294</v>
      </c>
      <c r="F6" s="1">
        <v>2145.5877770000002</v>
      </c>
      <c r="G6" s="1">
        <v>2533.8968260000001</v>
      </c>
      <c r="H6" s="1">
        <v>1921.667717</v>
      </c>
    </row>
    <row r="7" spans="1:8">
      <c r="A7" s="138" t="s">
        <v>410</v>
      </c>
      <c r="B7" s="1">
        <v>1100.580784</v>
      </c>
      <c r="C7" s="1">
        <v>945.20163200000002</v>
      </c>
      <c r="D7" s="1">
        <v>1061.241528</v>
      </c>
      <c r="E7" s="1">
        <v>1864.3853590000001</v>
      </c>
      <c r="F7" s="1">
        <v>1840.3348149999999</v>
      </c>
      <c r="G7" s="1">
        <v>1099.8426010000001</v>
      </c>
      <c r="H7" s="1">
        <v>1008.960406</v>
      </c>
    </row>
    <row r="8" spans="1:8">
      <c r="A8" s="138" t="s">
        <v>438</v>
      </c>
      <c r="B8" s="1">
        <v>186.52202</v>
      </c>
      <c r="C8" s="1">
        <v>153.60469499999999</v>
      </c>
      <c r="D8" s="1">
        <v>338.45504899999997</v>
      </c>
      <c r="E8" s="1">
        <v>290.20444700000002</v>
      </c>
      <c r="F8" s="1">
        <v>291.37457899999998</v>
      </c>
      <c r="G8" s="1">
        <v>318.60884499999997</v>
      </c>
      <c r="H8" s="1">
        <v>202.78513599999999</v>
      </c>
    </row>
    <row r="9" spans="1:8">
      <c r="A9" s="138" t="s">
        <v>411</v>
      </c>
      <c r="B9" s="1">
        <v>6.0856310000000002</v>
      </c>
      <c r="C9" s="1">
        <v>6.2926929999999999</v>
      </c>
      <c r="D9" s="1">
        <v>5.4607770000000002</v>
      </c>
      <c r="E9" s="1">
        <v>2.5517799999999999</v>
      </c>
      <c r="F9" s="1">
        <v>14.34117</v>
      </c>
      <c r="G9" s="1">
        <v>14.733969999999999</v>
      </c>
      <c r="H9" s="1">
        <v>3.8274080000000001</v>
      </c>
    </row>
    <row r="10" spans="1:8">
      <c r="A10" s="138" t="s">
        <v>412</v>
      </c>
      <c r="B10" s="1">
        <v>14.673968</v>
      </c>
      <c r="C10" s="1">
        <v>72.099000000000004</v>
      </c>
      <c r="D10" s="1">
        <v>24.338068</v>
      </c>
      <c r="E10" s="1">
        <v>25.024550999999999</v>
      </c>
      <c r="F10" s="1">
        <v>387.03493200000003</v>
      </c>
      <c r="G10" s="1">
        <v>180.087491</v>
      </c>
      <c r="H10" s="1">
        <v>190.889847</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dimension ref="A1:N10"/>
  <sheetViews>
    <sheetView tabSelected="1" zoomScale="85" zoomScaleNormal="85" workbookViewId="0">
      <selection activeCell="A15" sqref="A15"/>
    </sheetView>
  </sheetViews>
  <sheetFormatPr defaultRowHeight="15"/>
  <cols>
    <col min="1" max="1" width="54.85546875" customWidth="1"/>
    <col min="2" max="8" width="9.28515625" bestFit="1" customWidth="1"/>
    <col min="9" max="13" width="9.5703125" bestFit="1" customWidth="1"/>
  </cols>
  <sheetData>
    <row r="1" spans="1:14">
      <c r="A1" s="65" t="s">
        <v>440</v>
      </c>
    </row>
    <row r="2" spans="1:14">
      <c r="A2" s="65" t="s">
        <v>355</v>
      </c>
    </row>
    <row r="4" spans="1:14">
      <c r="B4" s="24">
        <v>2002</v>
      </c>
      <c r="C4" s="24">
        <v>2003</v>
      </c>
      <c r="D4" s="24">
        <v>2004</v>
      </c>
      <c r="E4" s="24">
        <v>2005</v>
      </c>
      <c r="F4" s="24">
        <v>2006</v>
      </c>
      <c r="G4" s="24">
        <v>2007</v>
      </c>
      <c r="H4" s="24">
        <v>2008</v>
      </c>
      <c r="I4" s="24">
        <v>2009</v>
      </c>
      <c r="J4" s="24">
        <v>2010</v>
      </c>
      <c r="K4" s="24">
        <v>2011</v>
      </c>
      <c r="L4" s="24">
        <v>2012</v>
      </c>
      <c r="M4" s="24">
        <v>2013</v>
      </c>
    </row>
    <row r="5" spans="1:14">
      <c r="A5" t="s">
        <v>320</v>
      </c>
      <c r="B5">
        <v>185</v>
      </c>
      <c r="C5">
        <v>286</v>
      </c>
      <c r="D5">
        <v>380</v>
      </c>
      <c r="E5">
        <v>404</v>
      </c>
      <c r="F5">
        <v>454</v>
      </c>
      <c r="G5">
        <v>635</v>
      </c>
      <c r="H5">
        <v>627</v>
      </c>
      <c r="I5">
        <v>657</v>
      </c>
      <c r="J5">
        <v>530</v>
      </c>
      <c r="K5">
        <v>934</v>
      </c>
      <c r="L5" s="23">
        <v>942.2</v>
      </c>
      <c r="M5" s="23">
        <v>916.7</v>
      </c>
      <c r="N5" s="23"/>
    </row>
    <row r="6" spans="1:14">
      <c r="A6" t="s">
        <v>250</v>
      </c>
      <c r="B6">
        <v>6</v>
      </c>
      <c r="C6">
        <v>45</v>
      </c>
      <c r="D6">
        <v>65</v>
      </c>
      <c r="E6">
        <v>81</v>
      </c>
      <c r="F6">
        <v>107</v>
      </c>
      <c r="G6">
        <v>136</v>
      </c>
      <c r="H6">
        <v>203</v>
      </c>
      <c r="I6">
        <v>448</v>
      </c>
      <c r="J6" s="1">
        <v>538.68299999999999</v>
      </c>
      <c r="K6" s="1">
        <v>596.82061399999998</v>
      </c>
      <c r="L6" s="1">
        <v>493.40378800000002</v>
      </c>
      <c r="M6" s="1">
        <v>524.00312999999994</v>
      </c>
      <c r="N6" s="23"/>
    </row>
    <row r="7" spans="1:14" s="31" customFormat="1">
      <c r="A7" s="31" t="s">
        <v>321</v>
      </c>
      <c r="J7" s="40">
        <f>[10]APRP!B11</f>
        <v>65.536692000000002</v>
      </c>
      <c r="K7" s="40">
        <f>[10]APRP!C11</f>
        <v>13.575576</v>
      </c>
      <c r="L7" s="40">
        <f>[10]APRP!D11</f>
        <v>20.089027000000002</v>
      </c>
      <c r="M7" s="40">
        <f>[10]APRP!E11</f>
        <v>2.5698129999999999</v>
      </c>
    </row>
    <row r="8" spans="1:14" s="31" customFormat="1">
      <c r="A8" s="31" t="s">
        <v>322</v>
      </c>
      <c r="K8" s="41">
        <f>[10]AITF!B5</f>
        <v>57.832068535883344</v>
      </c>
      <c r="L8" s="41">
        <f>[10]AITF!C5</f>
        <v>90.055519390045674</v>
      </c>
      <c r="M8" s="41">
        <f>[10]AITF!D5</f>
        <v>108.11958178806118</v>
      </c>
    </row>
    <row r="9" spans="1:14">
      <c r="A9" t="s">
        <v>77</v>
      </c>
      <c r="B9" s="3">
        <f>SUM(B5:B8)</f>
        <v>191</v>
      </c>
      <c r="C9" s="3">
        <f t="shared" ref="C9:M9" si="0">SUM(C5:C8)</f>
        <v>331</v>
      </c>
      <c r="D9" s="3">
        <f t="shared" si="0"/>
        <v>445</v>
      </c>
      <c r="E9" s="3">
        <f t="shared" si="0"/>
        <v>485</v>
      </c>
      <c r="F9" s="3">
        <f t="shared" si="0"/>
        <v>561</v>
      </c>
      <c r="G9" s="3">
        <f t="shared" si="0"/>
        <v>771</v>
      </c>
      <c r="H9" s="3">
        <f t="shared" si="0"/>
        <v>830</v>
      </c>
      <c r="I9" s="3">
        <f t="shared" si="0"/>
        <v>1105</v>
      </c>
      <c r="J9" s="3">
        <f t="shared" si="0"/>
        <v>1134.2196919999999</v>
      </c>
      <c r="K9" s="3">
        <f t="shared" si="0"/>
        <v>1602.2282585358832</v>
      </c>
      <c r="L9" s="3">
        <f t="shared" si="0"/>
        <v>1545.7483343900458</v>
      </c>
      <c r="M9" s="3">
        <f t="shared" si="0"/>
        <v>1551.3925247880611</v>
      </c>
      <c r="N9" s="23"/>
    </row>
    <row r="10" spans="1:14">
      <c r="B10" s="2"/>
      <c r="C10" s="2"/>
      <c r="D10" s="2"/>
      <c r="E10" s="2"/>
      <c r="F10" s="2"/>
      <c r="G10" s="2"/>
      <c r="H10" s="2"/>
      <c r="I10" s="2"/>
      <c r="J10" s="2"/>
      <c r="K10" s="2"/>
      <c r="L10" s="2"/>
      <c r="M10" s="2"/>
    </row>
  </sheetData>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dimension ref="A1:S16"/>
  <sheetViews>
    <sheetView workbookViewId="0">
      <selection activeCell="K8" sqref="K8"/>
    </sheetView>
  </sheetViews>
  <sheetFormatPr defaultRowHeight="15"/>
  <cols>
    <col min="1" max="1" width="30.28515625" customWidth="1"/>
    <col min="2" max="2" width="9" customWidth="1"/>
    <col min="13" max="13" width="7.42578125" customWidth="1"/>
    <col min="14" max="14" width="31.28515625" customWidth="1"/>
  </cols>
  <sheetData>
    <row r="1" spans="1:19">
      <c r="A1" s="43" t="s">
        <v>441</v>
      </c>
      <c r="J1" s="43"/>
    </row>
    <row r="2" spans="1:19">
      <c r="A2" s="43" t="s">
        <v>329</v>
      </c>
      <c r="J2" s="43"/>
    </row>
    <row r="4" spans="1:19" s="24" customFormat="1">
      <c r="B4" s="24">
        <v>2008</v>
      </c>
      <c r="C4" s="24">
        <v>2009</v>
      </c>
      <c r="D4" s="24">
        <v>2010</v>
      </c>
      <c r="E4" s="24">
        <v>2011</v>
      </c>
      <c r="F4" s="24">
        <v>2012</v>
      </c>
      <c r="G4" s="24" t="s">
        <v>243</v>
      </c>
    </row>
    <row r="5" spans="1:19">
      <c r="A5" t="s">
        <v>11</v>
      </c>
      <c r="B5" s="17">
        <v>0.51900000000000002</v>
      </c>
      <c r="C5" s="17">
        <v>0.96199999999999997</v>
      </c>
      <c r="D5" s="17">
        <v>1.0329999999999999</v>
      </c>
      <c r="E5" s="17">
        <v>1.2609999999999999</v>
      </c>
      <c r="F5" s="17">
        <v>1.232</v>
      </c>
      <c r="G5" s="25">
        <f>F5*'[11]troop-numbers'!G4</f>
        <v>1.1610530164533821</v>
      </c>
      <c r="H5" s="3"/>
      <c r="I5" s="3"/>
      <c r="O5" s="2"/>
      <c r="P5" s="2"/>
      <c r="Q5" s="2"/>
      <c r="R5" s="2"/>
    </row>
    <row r="6" spans="1:19">
      <c r="A6" t="s">
        <v>7</v>
      </c>
      <c r="B6" s="17">
        <v>1.177</v>
      </c>
      <c r="C6" s="17">
        <v>1.304</v>
      </c>
      <c r="D6" s="17">
        <v>1.2689999999999999</v>
      </c>
      <c r="E6" s="17">
        <v>0.81100000000000005</v>
      </c>
      <c r="F6" s="17">
        <v>0.41399999999999998</v>
      </c>
      <c r="G6" s="25">
        <f>F6*'[11]troop-numbers'!G12</f>
        <v>0.41399999999999998</v>
      </c>
      <c r="H6" s="3"/>
      <c r="I6" s="3"/>
      <c r="O6" s="2"/>
      <c r="P6" s="2"/>
      <c r="Q6" s="2"/>
      <c r="R6" s="2"/>
    </row>
    <row r="7" spans="1:19">
      <c r="A7" t="s">
        <v>17</v>
      </c>
      <c r="B7" s="17">
        <v>0.42799999999999999</v>
      </c>
      <c r="C7" s="17">
        <v>0.53800000000000003</v>
      </c>
      <c r="D7" s="17">
        <v>0.63900000000000001</v>
      </c>
      <c r="E7" s="17">
        <v>0.72099999999999997</v>
      </c>
      <c r="F7" s="17">
        <v>0.63200000000000001</v>
      </c>
      <c r="G7" s="25">
        <f>F7*'[11]troop-numbers'!G19</f>
        <v>0.30959852670349908</v>
      </c>
      <c r="H7" s="3"/>
      <c r="I7" s="3"/>
      <c r="O7" s="2"/>
      <c r="P7" s="2"/>
      <c r="Q7" s="2"/>
      <c r="R7" s="2"/>
    </row>
    <row r="8" spans="1:19">
      <c r="A8" t="s">
        <v>5</v>
      </c>
      <c r="B8" s="17">
        <v>0.68500000000000005</v>
      </c>
      <c r="C8" s="17">
        <v>0.84299999999999997</v>
      </c>
      <c r="D8" s="17">
        <v>1.339</v>
      </c>
      <c r="E8" s="17">
        <v>1.4259999999999999</v>
      </c>
      <c r="F8" s="17">
        <v>1.3520000000000001</v>
      </c>
      <c r="G8" s="25">
        <f>F8*'[11]troop-numbers'!G21</f>
        <v>1.3776748494673463</v>
      </c>
      <c r="H8" s="3"/>
      <c r="I8" s="3"/>
      <c r="O8" s="2"/>
      <c r="P8" s="2"/>
      <c r="Q8" s="2"/>
      <c r="R8" s="2"/>
    </row>
    <row r="9" spans="1:19">
      <c r="A9" t="s">
        <v>59</v>
      </c>
      <c r="B9" s="17">
        <v>4.8220000000000001</v>
      </c>
      <c r="C9" s="17">
        <v>5.952</v>
      </c>
      <c r="D9" s="17">
        <v>5.8380000000000001</v>
      </c>
      <c r="E9" s="17">
        <v>5.5419999999999998</v>
      </c>
      <c r="F9" s="17">
        <v>5.8639999999999999</v>
      </c>
      <c r="G9" s="25">
        <f>F9*'[11]troop-numbers'!G50</f>
        <v>4.7529263157894732</v>
      </c>
      <c r="H9" s="3"/>
      <c r="I9" s="3"/>
      <c r="O9" s="2"/>
      <c r="P9" s="2"/>
      <c r="Q9" s="2"/>
      <c r="R9" s="2"/>
    </row>
    <row r="10" spans="1:19">
      <c r="A10" t="s">
        <v>58</v>
      </c>
      <c r="B10" s="17">
        <v>39</v>
      </c>
      <c r="C10" s="17">
        <v>52</v>
      </c>
      <c r="D10" s="17">
        <v>100</v>
      </c>
      <c r="E10" s="17">
        <v>113</v>
      </c>
      <c r="F10" s="17">
        <v>106.1</v>
      </c>
      <c r="G10" s="25">
        <v>85</v>
      </c>
      <c r="H10" s="3"/>
      <c r="I10" s="3"/>
      <c r="O10" s="2"/>
      <c r="P10" s="2"/>
      <c r="Q10" s="2"/>
      <c r="R10" s="2"/>
    </row>
    <row r="11" spans="1:19">
      <c r="A11" t="s">
        <v>245</v>
      </c>
      <c r="B11" s="17">
        <f>3.647+B12</f>
        <v>4.04</v>
      </c>
      <c r="C11" s="17">
        <f>4.621+C12</f>
        <v>5.0370000000000008</v>
      </c>
      <c r="D11" s="17">
        <f>5.341+D12</f>
        <v>5.8010000000000002</v>
      </c>
      <c r="E11" s="17">
        <f>5.319+E12</f>
        <v>5.9399999999999995</v>
      </c>
      <c r="F11" s="17">
        <f>4.118+F12</f>
        <v>4.7190000000000003</v>
      </c>
      <c r="G11" s="25">
        <f>3+G12</f>
        <v>3.5137668065167524</v>
      </c>
      <c r="H11" s="3"/>
      <c r="I11" s="3"/>
      <c r="O11" s="2"/>
      <c r="P11" s="2"/>
      <c r="Q11" s="2"/>
      <c r="R11" s="2"/>
    </row>
    <row r="12" spans="1:19" hidden="1">
      <c r="A12" t="s">
        <v>246</v>
      </c>
      <c r="B12" s="17">
        <v>0.39300000000000002</v>
      </c>
      <c r="C12" s="17">
        <v>0.41599999999999998</v>
      </c>
      <c r="D12" s="17">
        <v>0.46</v>
      </c>
      <c r="E12" s="17">
        <v>0.621</v>
      </c>
      <c r="F12" s="17">
        <v>0.60099999999999998</v>
      </c>
      <c r="G12" s="25">
        <f>F12*'[11]troop-numbers'!G52</f>
        <v>0.51376680651675255</v>
      </c>
      <c r="H12" s="3"/>
      <c r="I12" s="3"/>
      <c r="O12" s="2"/>
      <c r="P12" s="2"/>
      <c r="Q12" s="2"/>
      <c r="R12" s="2"/>
    </row>
    <row r="13" spans="1:19" s="24" customFormat="1">
      <c r="A13" s="24" t="s">
        <v>77</v>
      </c>
      <c r="B13" s="26">
        <f>SUM(B5:B12)</f>
        <v>51.064</v>
      </c>
      <c r="C13" s="26">
        <f t="shared" ref="C13:G13" si="0">SUM(C5:C12)</f>
        <v>67.052000000000007</v>
      </c>
      <c r="D13" s="26">
        <f t="shared" si="0"/>
        <v>116.37899999999999</v>
      </c>
      <c r="E13" s="26">
        <f t="shared" si="0"/>
        <v>129.322</v>
      </c>
      <c r="F13" s="26">
        <f t="shared" si="0"/>
        <v>120.91399999999999</v>
      </c>
      <c r="G13" s="26">
        <f t="shared" si="0"/>
        <v>97.04278632144721</v>
      </c>
      <c r="H13" s="26"/>
      <c r="I13" s="26"/>
      <c r="O13" s="2"/>
      <c r="P13" s="2"/>
      <c r="Q13" s="2"/>
      <c r="R13" s="2"/>
    </row>
    <row r="14" spans="1:19">
      <c r="O14" s="2"/>
      <c r="P14" s="2"/>
      <c r="Q14" s="2"/>
      <c r="R14" s="2"/>
      <c r="S14" s="2"/>
    </row>
    <row r="15" spans="1:19">
      <c r="A15" t="s">
        <v>247</v>
      </c>
      <c r="B15" s="17">
        <v>0.25</v>
      </c>
      <c r="C15" s="17">
        <v>0.29899999999999999</v>
      </c>
      <c r="D15" s="17">
        <v>0.63100000000000001</v>
      </c>
      <c r="E15" s="17">
        <v>0.877</v>
      </c>
      <c r="F15" s="17">
        <v>0.752</v>
      </c>
      <c r="G15" s="17">
        <v>1.333</v>
      </c>
      <c r="J15" s="27"/>
    </row>
    <row r="16" spans="1:19">
      <c r="F16" s="59"/>
    </row>
  </sheetData>
  <pageMargins left="0.7" right="0.7" top="0.75" bottom="0.75" header="0.3" footer="0.3"/>
  <pageSetup paperSize="9" orientation="portrait" verticalDpi="0" r:id="rId1"/>
  <drawing r:id="rId2"/>
</worksheet>
</file>

<file path=xl/worksheets/sheet18.xml><?xml version="1.0" encoding="utf-8"?>
<worksheet xmlns="http://schemas.openxmlformats.org/spreadsheetml/2006/main" xmlns:r="http://schemas.openxmlformats.org/officeDocument/2006/relationships">
  <dimension ref="A1:P15"/>
  <sheetViews>
    <sheetView workbookViewId="0">
      <selection activeCell="C16" sqref="C16"/>
    </sheetView>
  </sheetViews>
  <sheetFormatPr defaultRowHeight="15"/>
  <cols>
    <col min="1" max="1" width="39.85546875" customWidth="1"/>
  </cols>
  <sheetData>
    <row r="1" spans="1:16">
      <c r="A1" s="43" t="s">
        <v>442</v>
      </c>
    </row>
    <row r="2" spans="1:16">
      <c r="A2" s="43" t="s">
        <v>330</v>
      </c>
    </row>
    <row r="4" spans="1:16">
      <c r="A4" s="108"/>
      <c r="B4" s="109">
        <v>39083</v>
      </c>
      <c r="C4" s="109">
        <v>39264</v>
      </c>
      <c r="D4" s="109">
        <v>39479</v>
      </c>
      <c r="E4" s="109">
        <v>39600</v>
      </c>
      <c r="F4" s="109">
        <v>39692</v>
      </c>
      <c r="G4" s="109">
        <v>39783</v>
      </c>
      <c r="H4" s="109">
        <v>39965</v>
      </c>
      <c r="I4" s="109">
        <v>40148</v>
      </c>
      <c r="J4" s="109">
        <v>40330</v>
      </c>
      <c r="K4" s="109">
        <v>40513</v>
      </c>
      <c r="L4" s="109">
        <v>40695</v>
      </c>
      <c r="M4" s="109">
        <v>41244</v>
      </c>
      <c r="N4" s="109">
        <v>41306</v>
      </c>
      <c r="O4" s="109">
        <v>41487</v>
      </c>
      <c r="P4" s="110">
        <v>41730</v>
      </c>
    </row>
    <row r="5" spans="1:16">
      <c r="A5" s="24" t="s">
        <v>241</v>
      </c>
      <c r="B5" s="23">
        <f>33250/1000</f>
        <v>33.25</v>
      </c>
      <c r="C5" s="1">
        <f>(35500)/1000</f>
        <v>35.5</v>
      </c>
      <c r="D5" s="1">
        <v>43.25</v>
      </c>
      <c r="E5" s="1">
        <v>47</v>
      </c>
      <c r="F5" s="1">
        <v>52.9</v>
      </c>
      <c r="G5" s="1">
        <v>51</v>
      </c>
      <c r="H5" s="1">
        <v>58.39</v>
      </c>
      <c r="I5" s="1">
        <v>67.7</v>
      </c>
      <c r="J5" s="1">
        <v>119.5</v>
      </c>
      <c r="K5" s="1">
        <v>130.93</v>
      </c>
      <c r="L5" s="1">
        <v>132.381</v>
      </c>
      <c r="M5" s="1">
        <v>102.011</v>
      </c>
      <c r="N5" s="1">
        <v>100.33</v>
      </c>
      <c r="O5" s="1">
        <v>87.206999999999994</v>
      </c>
      <c r="P5" s="1">
        <f>('[12]troop-numbers'!D52)/1000</f>
        <v>51.177999999999997</v>
      </c>
    </row>
    <row r="6" spans="1:16">
      <c r="A6" s="24" t="s">
        <v>242</v>
      </c>
      <c r="B6">
        <v>1.65</v>
      </c>
      <c r="C6">
        <v>5.5</v>
      </c>
      <c r="D6">
        <v>6.5</v>
      </c>
      <c r="E6">
        <v>0</v>
      </c>
      <c r="F6">
        <v>0</v>
      </c>
      <c r="G6">
        <v>0</v>
      </c>
      <c r="H6">
        <v>0</v>
      </c>
      <c r="I6">
        <v>0</v>
      </c>
      <c r="J6">
        <v>0</v>
      </c>
      <c r="K6">
        <v>0</v>
      </c>
      <c r="L6">
        <v>0</v>
      </c>
      <c r="N6">
        <v>0</v>
      </c>
      <c r="O6">
        <v>0</v>
      </c>
      <c r="P6">
        <v>0</v>
      </c>
    </row>
    <row r="7" spans="1:16">
      <c r="A7" s="111" t="s">
        <v>360</v>
      </c>
      <c r="B7">
        <v>8</v>
      </c>
      <c r="C7">
        <v>8</v>
      </c>
      <c r="D7">
        <v>16</v>
      </c>
      <c r="E7">
        <v>0</v>
      </c>
      <c r="F7">
        <v>0</v>
      </c>
      <c r="G7">
        <v>0</v>
      </c>
      <c r="H7">
        <v>0</v>
      </c>
      <c r="I7">
        <v>0</v>
      </c>
      <c r="J7">
        <v>0</v>
      </c>
      <c r="K7">
        <v>0</v>
      </c>
      <c r="L7">
        <v>0</v>
      </c>
      <c r="N7">
        <v>0</v>
      </c>
      <c r="O7">
        <v>0</v>
      </c>
      <c r="P7">
        <v>0</v>
      </c>
    </row>
    <row r="15" spans="1:16">
      <c r="F15">
        <v>1000</v>
      </c>
    </row>
  </sheetData>
  <hyperlinks>
    <hyperlink ref="B4" r:id="rId1" display="http://www.nato.int/isaf/docu/epub/pdf/placemat_archive/isaf_placemat_070129.pdf"/>
    <hyperlink ref="C4" r:id="rId2" display="http://www.nato.int/isaf/docu/epub/pdf/placemat_archive/isaf_placemat_070531.pdf"/>
    <hyperlink ref="D4" r:id="rId3" display="http://www.nato.int/isaf/docu/epub/pdf/placemat_archive/isaf_placemat_080206.pdf"/>
    <hyperlink ref="E4" r:id="rId4" display="http://www.nato.int/isaf/docu/epub/pdf/placemat_archive/isaf_placemat_080404.pdf"/>
    <hyperlink ref="F4" r:id="rId5" display="http://www.nato.int/isaf/docu/epub/pdf/placemat_archive/isaf_placemat_080603.pdf"/>
    <hyperlink ref="G4" r:id="rId6" display="http://www.nato.int/isaf/docu/epub/pdf/placemat_archive/isaf_placemat_081125.pdf"/>
    <hyperlink ref="H4" r:id="rId7" display="http://www.nato.int/isaf/docu/epub/pdf/placemat_archive/isaf_placemat_090403.pdf"/>
    <hyperlink ref="I4" r:id="rId8" display="http://www.nato.int/isaf/docu/epub/pdf/placemat_archive/isaf_placemat_091001.pdf"/>
    <hyperlink ref="J4" r:id="rId9" display="http://www.isaf.nato.int/images/stories/File/Placemats/100607Placemat.pdf"/>
    <hyperlink ref="K4" r:id="rId10" display="http://www.isaf.nato.int/images/stories/File/Placemats/15 NOV.Placemat page1-3.pdf"/>
    <hyperlink ref="L4" r:id="rId11" display="http://www.isaf.nato.int/images/stories/File/Placemats/Revised 6 June 2011 Placemat %28Full%29.pdf"/>
    <hyperlink ref="N4" r:id="rId12" display="http://www.isaf.nato.int/isaf-placemat-archives.html"/>
    <hyperlink ref="O4" r:id="rId13" display="http://www.isaf.nato.int/images/stories/File/Placemats/2013-08-01 ISAF Placemat-final.pdf"/>
    <hyperlink ref="M4" r:id="rId14" display="http://www.nato.int/isaf/placemats_archive/2012-12-03-ISAF-Placemat.pdf"/>
  </hyperlinks>
  <pageMargins left="0.7" right="0.7" top="0.75" bottom="0.75" header="0.3" footer="0.3"/>
  <drawing r:id="rId15"/>
</worksheet>
</file>

<file path=xl/worksheets/sheet19.xml><?xml version="1.0" encoding="utf-8"?>
<worksheet xmlns="http://schemas.openxmlformats.org/spreadsheetml/2006/main" xmlns:r="http://schemas.openxmlformats.org/officeDocument/2006/relationships">
  <dimension ref="A1:M8"/>
  <sheetViews>
    <sheetView workbookViewId="0">
      <selection activeCell="A21" sqref="A21"/>
    </sheetView>
  </sheetViews>
  <sheetFormatPr defaultRowHeight="15"/>
  <cols>
    <col min="1" max="1" width="53.85546875" customWidth="1"/>
    <col min="7" max="7" width="11" bestFit="1" customWidth="1"/>
    <col min="31" max="31" width="8" customWidth="1"/>
  </cols>
  <sheetData>
    <row r="1" spans="1:13">
      <c r="A1" s="43" t="s">
        <v>443</v>
      </c>
    </row>
    <row r="2" spans="1:13">
      <c r="A2" s="43" t="s">
        <v>364</v>
      </c>
    </row>
    <row r="4" spans="1:13">
      <c r="B4" s="24">
        <v>2002</v>
      </c>
      <c r="C4" s="24">
        <v>2003</v>
      </c>
      <c r="D4" s="24">
        <v>2004</v>
      </c>
      <c r="E4" s="24">
        <v>2005</v>
      </c>
      <c r="F4" s="24">
        <v>2006</v>
      </c>
      <c r="G4" s="24">
        <v>2007</v>
      </c>
      <c r="H4" s="24">
        <v>2008</v>
      </c>
      <c r="I4" s="24">
        <v>2009</v>
      </c>
      <c r="J4" s="24">
        <v>2010</v>
      </c>
      <c r="K4" s="24">
        <v>2011</v>
      </c>
      <c r="L4" s="24">
        <v>2012</v>
      </c>
      <c r="M4" s="24" t="s">
        <v>243</v>
      </c>
    </row>
    <row r="5" spans="1:13">
      <c r="A5" t="s">
        <v>356</v>
      </c>
      <c r="B5" s="8">
        <v>0</v>
      </c>
      <c r="C5" s="8">
        <v>0</v>
      </c>
      <c r="D5" s="8">
        <v>0</v>
      </c>
      <c r="E5" s="8">
        <v>8.727E-2</v>
      </c>
      <c r="F5" s="8">
        <v>2.0239799999999999</v>
      </c>
      <c r="G5" s="8">
        <v>3.9631699999999999</v>
      </c>
      <c r="H5" s="8">
        <v>6.3934499999999996</v>
      </c>
      <c r="I5" s="8">
        <v>6.0591999999999997</v>
      </c>
      <c r="J5" s="8">
        <v>6.7251000000000003</v>
      </c>
      <c r="K5" s="8">
        <v>10.12359</v>
      </c>
      <c r="L5" s="8">
        <v>9.2430000000000003</v>
      </c>
      <c r="M5" s="8">
        <v>4.9459999999999997</v>
      </c>
    </row>
    <row r="6" spans="1:13">
      <c r="A6" t="s">
        <v>248</v>
      </c>
      <c r="B6" s="8">
        <v>6.4140000000000003E-2</v>
      </c>
      <c r="C6" s="8">
        <v>0.42087999999999998</v>
      </c>
      <c r="D6" s="8">
        <v>0.55458000000000007</v>
      </c>
      <c r="E6" s="8">
        <v>0.46091000000000004</v>
      </c>
      <c r="F6" s="8">
        <v>1.1000000000000001E-3</v>
      </c>
      <c r="G6" s="8">
        <v>1.2900000000000001E-3</v>
      </c>
      <c r="H6" s="8">
        <v>1.75E-3</v>
      </c>
      <c r="I6" s="8">
        <v>1.47E-3</v>
      </c>
      <c r="J6" s="8">
        <v>3.6800000000000001E-3</v>
      </c>
      <c r="K6" s="8">
        <v>1.58E-3</v>
      </c>
      <c r="L6" s="8">
        <v>1.1799999999999998E-3</v>
      </c>
      <c r="M6" s="8">
        <v>0</v>
      </c>
    </row>
    <row r="7" spans="1:13">
      <c r="A7" t="s">
        <v>249</v>
      </c>
      <c r="B7" s="9">
        <v>6.0000000000000001E-3</v>
      </c>
      <c r="C7" s="9">
        <v>4.4999999999999998E-2</v>
      </c>
      <c r="D7" s="9">
        <v>6.5000000000000002E-2</v>
      </c>
      <c r="E7" s="9">
        <v>8.1000000000000003E-2</v>
      </c>
      <c r="F7" s="9">
        <v>0.107</v>
      </c>
      <c r="G7" s="9">
        <v>0.13600000000000001</v>
      </c>
      <c r="H7" s="9">
        <v>0.20300000000000001</v>
      </c>
      <c r="I7" s="9">
        <v>0.44800000000000001</v>
      </c>
      <c r="J7" s="9">
        <v>0.53868300000000002</v>
      </c>
      <c r="K7" s="9">
        <v>0.59682061399999997</v>
      </c>
      <c r="L7" s="9">
        <v>0.49340378800000001</v>
      </c>
      <c r="M7" s="9">
        <v>0.52400312999999998</v>
      </c>
    </row>
    <row r="8" spans="1:13">
      <c r="A8" t="s">
        <v>247</v>
      </c>
      <c r="C8" s="9">
        <v>0.19800000000000001</v>
      </c>
      <c r="D8" s="9">
        <v>0.20300000000000001</v>
      </c>
      <c r="E8" s="9">
        <v>0.183</v>
      </c>
      <c r="F8" s="9">
        <v>0.192</v>
      </c>
      <c r="G8" s="9">
        <v>0.30299999999999999</v>
      </c>
      <c r="H8" s="9">
        <v>0.25</v>
      </c>
      <c r="I8" s="9">
        <v>0.29899999999999999</v>
      </c>
      <c r="J8" s="9">
        <v>0.63100000000000001</v>
      </c>
      <c r="K8" s="9">
        <v>0.877</v>
      </c>
      <c r="L8" s="9">
        <v>0.752</v>
      </c>
      <c r="M8" s="9">
        <v>1.333</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M8"/>
  <sheetViews>
    <sheetView workbookViewId="0">
      <selection activeCell="C11" sqref="C11"/>
    </sheetView>
  </sheetViews>
  <sheetFormatPr defaultRowHeight="15"/>
  <cols>
    <col min="1" max="1" width="47.42578125" customWidth="1"/>
    <col min="13" max="13" width="9.140625" customWidth="1"/>
  </cols>
  <sheetData>
    <row r="1" spans="1:13">
      <c r="A1" s="75" t="s">
        <v>389</v>
      </c>
    </row>
    <row r="2" spans="1:13">
      <c r="A2" s="90" t="s">
        <v>390</v>
      </c>
    </row>
    <row r="3" spans="1:13">
      <c r="B3" s="24">
        <v>2001</v>
      </c>
      <c r="C3" s="24">
        <v>2002</v>
      </c>
      <c r="D3" s="24">
        <v>2003</v>
      </c>
      <c r="E3" s="24">
        <v>2004</v>
      </c>
      <c r="F3" s="24">
        <v>2005</v>
      </c>
      <c r="G3" s="24">
        <v>2006</v>
      </c>
      <c r="H3" s="24">
        <v>2007</v>
      </c>
      <c r="I3" s="24">
        <v>2008</v>
      </c>
      <c r="J3" s="24">
        <v>2009</v>
      </c>
      <c r="K3" s="24">
        <v>2010</v>
      </c>
      <c r="L3" s="24">
        <v>2011</v>
      </c>
      <c r="M3" s="24">
        <v>2012</v>
      </c>
    </row>
    <row r="4" spans="1:13">
      <c r="A4" s="24" t="s">
        <v>366</v>
      </c>
      <c r="B4" s="92">
        <v>55.256219512195123</v>
      </c>
      <c r="C4" s="92">
        <v>55.671878048780499</v>
      </c>
      <c r="D4" s="92">
        <v>56.107560975609758</v>
      </c>
      <c r="E4" s="92">
        <v>56.569731707317082</v>
      </c>
      <c r="F4" s="92">
        <v>57.058439024390253</v>
      </c>
      <c r="G4" s="92">
        <v>57.57065853658537</v>
      </c>
      <c r="H4" s="92">
        <v>58.091365853658544</v>
      </c>
      <c r="I4" s="92">
        <v>58.607097560975618</v>
      </c>
      <c r="J4" s="92">
        <v>59.112341463414637</v>
      </c>
      <c r="K4" s="92">
        <v>59.60009756097562</v>
      </c>
      <c r="L4" s="92">
        <v>60.065365853658541</v>
      </c>
      <c r="M4" s="92">
        <v>60.50912195121952</v>
      </c>
    </row>
    <row r="5" spans="1:13">
      <c r="A5" s="24" t="s">
        <v>403</v>
      </c>
      <c r="B5" s="92" t="s">
        <v>369</v>
      </c>
      <c r="C5" s="92" t="s">
        <v>370</v>
      </c>
      <c r="D5" s="92" t="s">
        <v>370</v>
      </c>
      <c r="E5" s="92" t="s">
        <v>371</v>
      </c>
      <c r="F5" s="92" t="s">
        <v>372</v>
      </c>
      <c r="G5" s="92" t="s">
        <v>373</v>
      </c>
      <c r="H5" s="92" t="s">
        <v>374</v>
      </c>
      <c r="I5" s="92" t="s">
        <v>375</v>
      </c>
      <c r="J5" s="92" t="s">
        <v>376</v>
      </c>
      <c r="K5" s="92" t="s">
        <v>377</v>
      </c>
      <c r="L5" s="92" t="s">
        <v>378</v>
      </c>
      <c r="M5" s="92" t="s">
        <v>379</v>
      </c>
    </row>
    <row r="6" spans="1:13">
      <c r="A6" s="24" t="s">
        <v>367</v>
      </c>
      <c r="B6" s="92" t="s">
        <v>380</v>
      </c>
      <c r="C6" s="92" t="s">
        <v>380</v>
      </c>
      <c r="D6" s="92" t="s">
        <v>380</v>
      </c>
      <c r="E6" s="92" t="s">
        <v>381</v>
      </c>
      <c r="F6" s="92" t="s">
        <v>381</v>
      </c>
      <c r="G6" s="92" t="s">
        <v>382</v>
      </c>
      <c r="H6" s="92" t="s">
        <v>382</v>
      </c>
      <c r="I6" s="92" t="s">
        <v>382</v>
      </c>
      <c r="J6" s="92" t="s">
        <v>383</v>
      </c>
      <c r="K6" s="92" t="s">
        <v>383</v>
      </c>
      <c r="L6" s="92" t="s">
        <v>384</v>
      </c>
      <c r="M6" s="92" t="s">
        <v>385</v>
      </c>
    </row>
    <row r="7" spans="1:13">
      <c r="A7" s="24" t="s">
        <v>368</v>
      </c>
      <c r="B7" s="92">
        <v>0.77362299999999995</v>
      </c>
      <c r="C7" s="92">
        <v>2.6676289999999998</v>
      </c>
      <c r="D7" s="92">
        <v>3.781015</v>
      </c>
      <c r="E7" s="92">
        <v>4.430142</v>
      </c>
      <c r="F7" s="92">
        <v>4.3188190000000004</v>
      </c>
      <c r="G7" s="92">
        <v>4.6691099999999999</v>
      </c>
      <c r="H7" s="92">
        <v>4.7180770000000001</v>
      </c>
      <c r="I7" s="92">
        <v>4.9748359999999998</v>
      </c>
      <c r="J7" s="92">
        <v>4.9456319999999998</v>
      </c>
      <c r="K7" s="92">
        <v>5.2793260000000002</v>
      </c>
      <c r="L7" s="92">
        <v>5.2916239999999997</v>
      </c>
      <c r="M7" s="92">
        <v>5.7675429999999999</v>
      </c>
    </row>
    <row r="8" spans="1:13">
      <c r="A8" s="24" t="s">
        <v>404</v>
      </c>
      <c r="B8" s="92"/>
      <c r="C8" s="92">
        <v>231.97252842557401</v>
      </c>
      <c r="D8" s="92">
        <v>241.62131790826641</v>
      </c>
      <c r="E8" s="92">
        <v>234.99662511260973</v>
      </c>
      <c r="F8" s="92">
        <v>252.40789247684927</v>
      </c>
      <c r="G8" s="92">
        <v>258.41869223745215</v>
      </c>
      <c r="H8" s="92">
        <v>285.91709133143212</v>
      </c>
      <c r="I8" s="92">
        <v>288.75819971793334</v>
      </c>
      <c r="J8" s="92">
        <v>340.93142668627928</v>
      </c>
      <c r="K8" s="92">
        <v>360.70561512625665</v>
      </c>
      <c r="L8" s="92">
        <v>373.45167707574302</v>
      </c>
      <c r="M8" s="92">
        <v>416.8755395852782</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dimension ref="A1:Y22"/>
  <sheetViews>
    <sheetView workbookViewId="0">
      <selection activeCell="A26" sqref="A26"/>
    </sheetView>
  </sheetViews>
  <sheetFormatPr defaultRowHeight="15"/>
  <cols>
    <col min="1" max="1" width="37.5703125" customWidth="1"/>
    <col min="2" max="2" width="6.7109375" customWidth="1"/>
    <col min="3" max="3" width="9.7109375" bestFit="1" customWidth="1"/>
    <col min="4" max="4" width="9.7109375" customWidth="1"/>
  </cols>
  <sheetData>
    <row r="1" spans="1:25">
      <c r="A1" s="43" t="s">
        <v>444</v>
      </c>
    </row>
    <row r="2" spans="1:25">
      <c r="A2" s="43" t="s">
        <v>399</v>
      </c>
    </row>
    <row r="3" spans="1:25">
      <c r="A3" s="24"/>
      <c r="B3" s="24"/>
    </row>
    <row r="4" spans="1:25">
      <c r="A4" s="108" t="s">
        <v>288</v>
      </c>
      <c r="B4" s="114">
        <v>2003</v>
      </c>
      <c r="C4" s="115"/>
      <c r="D4" s="114">
        <v>2004</v>
      </c>
      <c r="E4" s="115"/>
      <c r="F4" s="114">
        <v>2005</v>
      </c>
      <c r="G4" s="115"/>
      <c r="H4" s="114">
        <v>2006</v>
      </c>
      <c r="I4" s="116"/>
      <c r="J4" s="114">
        <v>2007</v>
      </c>
      <c r="K4" s="115"/>
      <c r="L4" s="114">
        <v>2008</v>
      </c>
      <c r="M4" s="115"/>
      <c r="N4" s="114">
        <v>2009</v>
      </c>
      <c r="O4" s="115"/>
      <c r="P4" s="114">
        <v>2010</v>
      </c>
      <c r="Q4" s="115"/>
      <c r="R4" s="114">
        <v>2011</v>
      </c>
      <c r="S4" s="115"/>
      <c r="T4" s="114">
        <v>2012</v>
      </c>
      <c r="U4" s="115"/>
      <c r="V4" s="114">
        <v>2013</v>
      </c>
      <c r="W4" s="115"/>
      <c r="X4" s="114">
        <v>2014</v>
      </c>
      <c r="Y4" s="113"/>
    </row>
    <row r="5" spans="1:25">
      <c r="A5" s="108" t="s">
        <v>391</v>
      </c>
      <c r="B5" s="118"/>
      <c r="C5" s="119">
        <v>14</v>
      </c>
      <c r="D5" s="120"/>
      <c r="E5" s="119">
        <v>13.9</v>
      </c>
      <c r="F5" s="120"/>
      <c r="G5" s="119">
        <v>16.600000000000001</v>
      </c>
      <c r="H5" s="120"/>
      <c r="I5" s="121">
        <v>21.5</v>
      </c>
      <c r="J5" s="120"/>
      <c r="K5" s="119">
        <v>22.6</v>
      </c>
      <c r="L5" s="120"/>
      <c r="M5" s="119">
        <v>21.7</v>
      </c>
      <c r="N5" s="120"/>
      <c r="O5" s="119">
        <v>22.1</v>
      </c>
      <c r="P5" s="120"/>
      <c r="Q5" s="119">
        <v>21.1</v>
      </c>
      <c r="R5" s="122"/>
      <c r="S5" s="123">
        <v>21.9</v>
      </c>
      <c r="T5" s="122"/>
      <c r="U5" s="124">
        <v>25</v>
      </c>
      <c r="V5" s="122"/>
      <c r="W5" s="124">
        <v>24.3</v>
      </c>
      <c r="X5" s="122"/>
      <c r="Y5" s="124">
        <v>28.6</v>
      </c>
    </row>
    <row r="6" spans="1:25">
      <c r="A6" s="108" t="s">
        <v>392</v>
      </c>
      <c r="B6" s="118"/>
      <c r="C6" s="119">
        <v>11</v>
      </c>
      <c r="D6" s="120"/>
      <c r="E6" s="119">
        <v>12.700000000000001</v>
      </c>
      <c r="F6" s="120"/>
      <c r="G6" s="119">
        <v>17.600000000000001</v>
      </c>
      <c r="H6" s="120"/>
      <c r="I6" s="121">
        <v>18.399999999999999</v>
      </c>
      <c r="J6" s="120"/>
      <c r="K6" s="119">
        <v>19.7</v>
      </c>
      <c r="L6" s="120"/>
      <c r="M6" s="119">
        <v>17.5</v>
      </c>
      <c r="N6" s="120"/>
      <c r="O6" s="119">
        <v>20.5</v>
      </c>
      <c r="P6" s="120"/>
      <c r="Q6" s="119">
        <v>22</v>
      </c>
      <c r="R6" s="122"/>
      <c r="S6" s="123">
        <v>21.3</v>
      </c>
      <c r="T6" s="122"/>
      <c r="U6" s="124">
        <v>25.2</v>
      </c>
      <c r="V6" s="122"/>
      <c r="W6" s="124">
        <v>23.7</v>
      </c>
      <c r="X6" s="122"/>
      <c r="Y6" s="124">
        <v>28.2</v>
      </c>
    </row>
    <row r="7" spans="1:25" s="84" customFormat="1">
      <c r="A7" s="108" t="s">
        <v>396</v>
      </c>
      <c r="B7" s="118"/>
      <c r="C7" s="119">
        <v>4.5</v>
      </c>
      <c r="D7" s="120">
        <f>(E7-C7)/2+C7</f>
        <v>4.5</v>
      </c>
      <c r="E7" s="119">
        <v>4.5</v>
      </c>
      <c r="F7" s="120">
        <f>(G7-E7)/2+E7</f>
        <v>5.45</v>
      </c>
      <c r="G7" s="119">
        <v>6.4</v>
      </c>
      <c r="H7" s="120">
        <f>(I7-G7)/2+G7</f>
        <v>7.3</v>
      </c>
      <c r="I7" s="121">
        <v>8.1999999999999993</v>
      </c>
      <c r="J7" s="120">
        <f>(K7-I7)/2+I7</f>
        <v>8.1999999999999993</v>
      </c>
      <c r="K7" s="119">
        <v>8.1999999999999993</v>
      </c>
      <c r="L7" s="120">
        <f>(M7-K7)/2+K7</f>
        <v>8</v>
      </c>
      <c r="M7" s="119">
        <v>7.8</v>
      </c>
      <c r="N7" s="120">
        <f>(O7-M7)/2+M7</f>
        <v>9.0500000000000007</v>
      </c>
      <c r="O7" s="119">
        <v>10.3</v>
      </c>
      <c r="P7" s="120">
        <f>(Q7-O7)/2+O7</f>
        <v>10.65</v>
      </c>
      <c r="Q7" s="119">
        <v>11</v>
      </c>
      <c r="R7" s="122">
        <f>(S7-Q7)/2+Q7</f>
        <v>11</v>
      </c>
      <c r="S7" s="123">
        <v>11</v>
      </c>
      <c r="T7" s="122">
        <f>(U7-S7)/2+S7</f>
        <v>10.55</v>
      </c>
      <c r="U7" s="123">
        <v>10.1</v>
      </c>
      <c r="V7" s="125">
        <f>(W7-U7)/2+U7</f>
        <v>9.8000000000000007</v>
      </c>
      <c r="W7" s="123">
        <v>9.5</v>
      </c>
      <c r="X7" s="125">
        <f>(Y7-W7)/2+W7</f>
        <v>9.9</v>
      </c>
      <c r="Y7" s="123">
        <v>10.3</v>
      </c>
    </row>
    <row r="8" spans="1:25">
      <c r="A8" s="108" t="s">
        <v>393</v>
      </c>
      <c r="B8" s="118"/>
      <c r="C8" s="119">
        <f>C6-C7</f>
        <v>6.5</v>
      </c>
      <c r="D8" s="120"/>
      <c r="E8" s="119">
        <f t="shared" ref="E8:Y8" si="0">E6-E7</f>
        <v>8.2000000000000011</v>
      </c>
      <c r="F8" s="120"/>
      <c r="G8" s="119">
        <f t="shared" si="0"/>
        <v>11.200000000000001</v>
      </c>
      <c r="H8" s="120"/>
      <c r="I8" s="121">
        <f t="shared" si="0"/>
        <v>10.199999999999999</v>
      </c>
      <c r="J8" s="120"/>
      <c r="K8" s="119">
        <f t="shared" si="0"/>
        <v>11.5</v>
      </c>
      <c r="L8" s="120"/>
      <c r="M8" s="119">
        <f t="shared" si="0"/>
        <v>9.6999999999999993</v>
      </c>
      <c r="N8" s="120"/>
      <c r="O8" s="119">
        <f t="shared" si="0"/>
        <v>10.199999999999999</v>
      </c>
      <c r="P8" s="120"/>
      <c r="Q8" s="119">
        <f t="shared" si="0"/>
        <v>11</v>
      </c>
      <c r="R8" s="122"/>
      <c r="S8" s="123">
        <f t="shared" si="0"/>
        <v>10.3</v>
      </c>
      <c r="T8" s="122"/>
      <c r="U8" s="123">
        <f t="shared" si="0"/>
        <v>15.1</v>
      </c>
      <c r="V8" s="125"/>
      <c r="W8" s="123">
        <f t="shared" si="0"/>
        <v>14.2</v>
      </c>
      <c r="X8" s="125"/>
      <c r="Y8" s="123">
        <f t="shared" si="0"/>
        <v>17.899999999999999</v>
      </c>
    </row>
    <row r="9" spans="1:25">
      <c r="A9" s="108"/>
      <c r="B9" s="118"/>
      <c r="C9" s="119"/>
      <c r="D9" s="120"/>
      <c r="E9" s="119"/>
      <c r="F9" s="120"/>
      <c r="G9" s="119"/>
      <c r="H9" s="120"/>
      <c r="I9" s="121"/>
      <c r="J9" s="120"/>
      <c r="K9" s="119"/>
      <c r="L9" s="120"/>
      <c r="M9" s="119"/>
      <c r="N9" s="120"/>
      <c r="O9" s="119"/>
      <c r="P9" s="120"/>
      <c r="Q9" s="119"/>
      <c r="R9" s="118"/>
      <c r="S9" s="126"/>
      <c r="T9" s="118"/>
      <c r="U9" s="126"/>
      <c r="V9" s="127"/>
      <c r="W9" s="126"/>
      <c r="X9" s="127"/>
      <c r="Y9" s="126"/>
    </row>
    <row r="10" spans="1:25" s="84" customFormat="1">
      <c r="A10" s="108" t="s">
        <v>395</v>
      </c>
      <c r="B10" s="128">
        <v>4.585</v>
      </c>
      <c r="C10" s="119"/>
      <c r="D10" s="120">
        <v>5.9710000000000001</v>
      </c>
      <c r="E10" s="119"/>
      <c r="F10" s="120">
        <v>6.4829999999999997</v>
      </c>
      <c r="G10" s="119"/>
      <c r="H10" s="120">
        <v>7.1</v>
      </c>
      <c r="I10" s="121"/>
      <c r="J10" s="120">
        <v>8.6999999999999993</v>
      </c>
      <c r="K10" s="119"/>
      <c r="L10" s="120">
        <v>10.5</v>
      </c>
      <c r="M10" s="119"/>
      <c r="N10" s="120">
        <v>12.5</v>
      </c>
      <c r="O10" s="119"/>
      <c r="P10" s="120">
        <v>15.9</v>
      </c>
      <c r="Q10" s="119"/>
      <c r="R10" s="122">
        <v>17.899999999999999</v>
      </c>
      <c r="S10" s="123"/>
      <c r="T10" s="122">
        <v>20.3</v>
      </c>
      <c r="U10" s="123"/>
      <c r="V10" s="125">
        <v>20.7</v>
      </c>
      <c r="W10" s="126"/>
      <c r="X10" s="125">
        <v>21.7</v>
      </c>
      <c r="Y10" s="126"/>
    </row>
    <row r="11" spans="1:25">
      <c r="A11" s="108" t="s">
        <v>394</v>
      </c>
      <c r="B11" s="118"/>
      <c r="C11" s="119">
        <f>(B10/100)*C5</f>
        <v>0.64190000000000003</v>
      </c>
      <c r="D11" s="120"/>
      <c r="E11" s="119">
        <f>(D10/100)*E5</f>
        <v>0.82996899999999996</v>
      </c>
      <c r="F11" s="120"/>
      <c r="G11" s="119">
        <f>(F10/100)*G5</f>
        <v>1.0761780000000001</v>
      </c>
      <c r="H11" s="120"/>
      <c r="I11" s="121">
        <f>(H10/100)*I5</f>
        <v>1.5265</v>
      </c>
      <c r="J11" s="120"/>
      <c r="K11" s="119">
        <f>(J10/100)*K5</f>
        <v>1.9661999999999999</v>
      </c>
      <c r="L11" s="120"/>
      <c r="M11" s="119">
        <f>(L10/100)*M5</f>
        <v>2.2784999999999997</v>
      </c>
      <c r="N11" s="120"/>
      <c r="O11" s="119">
        <f>(N10/100)*O5</f>
        <v>2.7625000000000002</v>
      </c>
      <c r="P11" s="120"/>
      <c r="Q11" s="119">
        <f>(P10/100)*Q5</f>
        <v>3.3549000000000002</v>
      </c>
      <c r="R11" s="122"/>
      <c r="S11" s="123">
        <f>(R10/100)*S5</f>
        <v>3.9200999999999997</v>
      </c>
      <c r="T11" s="122"/>
      <c r="U11" s="123">
        <f>(T10/100)*U5</f>
        <v>5.0750000000000002</v>
      </c>
      <c r="V11" s="125"/>
      <c r="W11" s="123">
        <f>(V10/100)*W5</f>
        <v>5.0301</v>
      </c>
      <c r="X11" s="125"/>
      <c r="Y11" s="123">
        <f>(X10/100)*Y5</f>
        <v>6.2061999999999999</v>
      </c>
    </row>
    <row r="12" spans="1:25" s="84" customFormat="1">
      <c r="A12" s="108" t="s">
        <v>397</v>
      </c>
      <c r="B12" s="118"/>
      <c r="C12" s="119">
        <f>(B10/100)*C7</f>
        <v>0.20632500000000001</v>
      </c>
      <c r="D12" s="120"/>
      <c r="E12" s="119">
        <f>(D10/100)*E7</f>
        <v>0.26869500000000002</v>
      </c>
      <c r="F12" s="120"/>
      <c r="G12" s="119">
        <f>(F10/100)*G7</f>
        <v>0.414912</v>
      </c>
      <c r="H12" s="120"/>
      <c r="I12" s="121">
        <f>(H10/100)*I7</f>
        <v>0.58219999999999994</v>
      </c>
      <c r="J12" s="120"/>
      <c r="K12" s="119">
        <f>(J10/100)*K7</f>
        <v>0.71339999999999992</v>
      </c>
      <c r="L12" s="120"/>
      <c r="M12" s="119">
        <f>(L10/100)*M7</f>
        <v>0.81899999999999995</v>
      </c>
      <c r="N12" s="120"/>
      <c r="O12" s="119">
        <f>(N10/100)*O7</f>
        <v>1.2875000000000001</v>
      </c>
      <c r="P12" s="120"/>
      <c r="Q12" s="119">
        <f>(P10/100)*Q7</f>
        <v>1.7490000000000001</v>
      </c>
      <c r="R12" s="122"/>
      <c r="S12" s="123">
        <f>(R10/100)*S7</f>
        <v>1.9689999999999999</v>
      </c>
      <c r="T12" s="122"/>
      <c r="U12" s="123">
        <f>(T10/100)*U7</f>
        <v>2.0503</v>
      </c>
      <c r="V12" s="125"/>
      <c r="W12" s="123">
        <f>(V10/100)*W7</f>
        <v>1.9664999999999999</v>
      </c>
      <c r="X12" s="125"/>
      <c r="Y12" s="123">
        <f>(X10/100)*Y7</f>
        <v>2.2351000000000001</v>
      </c>
    </row>
    <row r="13" spans="1:25" s="84" customFormat="1">
      <c r="A13" s="108" t="s">
        <v>398</v>
      </c>
      <c r="B13" s="129"/>
      <c r="C13" s="130">
        <f>(B10/100)*C8</f>
        <v>0.29802499999999998</v>
      </c>
      <c r="D13" s="131"/>
      <c r="E13" s="130">
        <f>(D10/100)*E8</f>
        <v>0.48962200000000006</v>
      </c>
      <c r="F13" s="131"/>
      <c r="G13" s="130">
        <f>(F10/100)*G8</f>
        <v>0.72609600000000007</v>
      </c>
      <c r="H13" s="131"/>
      <c r="I13" s="132">
        <f>(H10/100)*I8</f>
        <v>0.72419999999999984</v>
      </c>
      <c r="J13" s="131"/>
      <c r="K13" s="130">
        <f>(J10/100)*K8</f>
        <v>1.0004999999999999</v>
      </c>
      <c r="L13" s="131"/>
      <c r="M13" s="130">
        <f>(L10/100)*M8</f>
        <v>1.0185</v>
      </c>
      <c r="N13" s="131"/>
      <c r="O13" s="130">
        <f>(N10/100)*O8</f>
        <v>1.2749999999999999</v>
      </c>
      <c r="P13" s="131"/>
      <c r="Q13" s="130">
        <f>(P10/100)*Q8</f>
        <v>1.7490000000000001</v>
      </c>
      <c r="R13" s="133"/>
      <c r="S13" s="134">
        <f>(R10/100)*S8</f>
        <v>1.8437000000000001</v>
      </c>
      <c r="T13" s="133"/>
      <c r="U13" s="134">
        <f>(T10/100)*U8</f>
        <v>3.0653000000000001</v>
      </c>
      <c r="V13" s="135"/>
      <c r="W13" s="134">
        <f>(V10/100)*W8</f>
        <v>2.9393999999999996</v>
      </c>
      <c r="X13" s="135"/>
      <c r="Y13" s="134">
        <f>(X10/100)*Y8</f>
        <v>3.8842999999999996</v>
      </c>
    </row>
    <row r="14" spans="1:25">
      <c r="A14" s="108"/>
      <c r="C14" s="92"/>
      <c r="D14" s="92"/>
      <c r="E14" s="92"/>
      <c r="F14" s="92"/>
      <c r="G14" s="92"/>
      <c r="H14" s="92"/>
      <c r="I14" s="92"/>
      <c r="J14" s="117"/>
      <c r="K14" s="117"/>
      <c r="L14" s="92"/>
      <c r="M14" s="92"/>
      <c r="N14" s="92"/>
      <c r="O14" s="92"/>
      <c r="P14" s="92"/>
      <c r="Q14" s="92"/>
      <c r="R14" s="83"/>
      <c r="S14" s="83"/>
      <c r="T14" s="83"/>
      <c r="U14" s="83"/>
      <c r="V14" s="83"/>
      <c r="W14" s="83"/>
      <c r="X14" s="83"/>
      <c r="Y14" s="83"/>
    </row>
    <row r="15" spans="1:25">
      <c r="A15" s="112"/>
      <c r="B15" s="85"/>
      <c r="C15" s="86"/>
      <c r="D15" s="86"/>
      <c r="E15" s="86"/>
      <c r="F15" s="86"/>
      <c r="G15" s="86"/>
      <c r="H15" s="86"/>
      <c r="I15" s="86"/>
      <c r="J15" s="86"/>
      <c r="K15" s="86"/>
      <c r="L15" s="86"/>
      <c r="M15" s="86"/>
      <c r="N15" s="86"/>
      <c r="O15" s="86"/>
      <c r="P15" s="86"/>
      <c r="Q15" s="86"/>
      <c r="R15" s="86"/>
      <c r="S15" s="87"/>
      <c r="T15" s="87"/>
      <c r="U15" s="87"/>
      <c r="V15" s="87"/>
      <c r="W15" s="87"/>
      <c r="X15" s="87"/>
      <c r="Y15" s="87"/>
    </row>
    <row r="16" spans="1:25">
      <c r="A16" s="85"/>
      <c r="B16" s="85"/>
      <c r="C16" s="86"/>
      <c r="D16" s="86"/>
      <c r="E16" s="86"/>
      <c r="F16" s="86"/>
      <c r="G16" s="86"/>
      <c r="H16" s="86"/>
      <c r="I16" s="86"/>
      <c r="J16" s="86"/>
      <c r="K16" s="86"/>
      <c r="L16" s="86"/>
      <c r="M16" s="86"/>
      <c r="N16" s="86"/>
      <c r="O16" s="86"/>
      <c r="P16" s="86"/>
      <c r="Q16" s="86"/>
      <c r="R16" s="86"/>
      <c r="S16" s="87"/>
      <c r="T16" s="87"/>
      <c r="U16" s="87"/>
      <c r="V16" s="87"/>
      <c r="W16" s="87"/>
      <c r="X16" s="87"/>
      <c r="Y16" s="87"/>
    </row>
    <row r="17" spans="1:25">
      <c r="A17" s="85"/>
      <c r="B17" s="85"/>
      <c r="C17" s="86"/>
      <c r="D17" s="86"/>
      <c r="E17" s="86"/>
      <c r="F17" s="86"/>
      <c r="G17" s="86"/>
      <c r="H17" s="86"/>
      <c r="I17" s="86"/>
      <c r="J17" s="86"/>
      <c r="K17" s="86"/>
      <c r="L17" s="86"/>
      <c r="M17" s="86"/>
      <c r="N17" s="86"/>
      <c r="O17" s="86"/>
      <c r="P17" s="86"/>
      <c r="Q17" s="86"/>
      <c r="R17" s="86"/>
      <c r="S17" s="87"/>
      <c r="T17" s="87"/>
      <c r="U17" s="87"/>
      <c r="V17" s="87"/>
      <c r="W17" s="87"/>
      <c r="X17" s="87"/>
      <c r="Y17" s="87"/>
    </row>
    <row r="18" spans="1:25">
      <c r="E18" s="83"/>
      <c r="F18" s="83"/>
    </row>
    <row r="19" spans="1:25">
      <c r="B19" s="24"/>
      <c r="E19" s="83"/>
      <c r="F19" s="83"/>
    </row>
    <row r="21" spans="1:25">
      <c r="A21" s="88"/>
    </row>
    <row r="22" spans="1:25">
      <c r="A22" s="88"/>
    </row>
  </sheetData>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dimension ref="A1:N5"/>
  <sheetViews>
    <sheetView workbookViewId="0">
      <selection activeCell="K21" sqref="K21"/>
    </sheetView>
  </sheetViews>
  <sheetFormatPr defaultRowHeight="15"/>
  <cols>
    <col min="1" max="1" width="52.140625" customWidth="1"/>
  </cols>
  <sheetData>
    <row r="1" spans="1:14">
      <c r="A1" s="43" t="s">
        <v>445</v>
      </c>
    </row>
    <row r="2" spans="1:14">
      <c r="A2" s="43" t="s">
        <v>365</v>
      </c>
    </row>
    <row r="3" spans="1:14">
      <c r="A3" s="43"/>
    </row>
    <row r="4" spans="1:14" s="24" customFormat="1">
      <c r="B4" s="24">
        <v>2000</v>
      </c>
      <c r="C4" s="24">
        <v>2001</v>
      </c>
      <c r="D4" s="24">
        <v>2002</v>
      </c>
      <c r="E4" s="24">
        <v>2003</v>
      </c>
      <c r="F4" s="24">
        <v>2004</v>
      </c>
      <c r="G4" s="24">
        <v>2005</v>
      </c>
      <c r="H4" s="24">
        <v>2006</v>
      </c>
      <c r="I4" s="24">
        <v>2007</v>
      </c>
      <c r="J4" s="24">
        <v>2008</v>
      </c>
      <c r="K4" s="24">
        <v>2009</v>
      </c>
      <c r="L4" s="24">
        <v>2010</v>
      </c>
      <c r="M4" s="24">
        <v>2011</v>
      </c>
      <c r="N4" s="24">
        <v>2012</v>
      </c>
    </row>
    <row r="5" spans="1:14">
      <c r="A5" t="str">
        <f>[13]Data!C145</f>
        <v>Foreign direct investment, net inflows (BoP, current US$)</v>
      </c>
      <c r="B5" s="42">
        <f>[13]Data!AS145/1000000</f>
        <v>0.17</v>
      </c>
      <c r="C5" s="42">
        <f>[13]Data!AT145/1000000</f>
        <v>0.68</v>
      </c>
      <c r="D5" s="42">
        <f>[13]Data!AU145/1000000</f>
        <v>50</v>
      </c>
      <c r="E5" s="42">
        <f>[13]Data!AV145/1000000</f>
        <v>57.8</v>
      </c>
      <c r="F5" s="42">
        <f>[13]Data!AW145/1000000</f>
        <v>186.9</v>
      </c>
      <c r="G5" s="42">
        <f>[13]Data!AX145/1000000</f>
        <v>271</v>
      </c>
      <c r="H5" s="42">
        <f>[13]Data!AY145/1000000</f>
        <v>238</v>
      </c>
      <c r="I5" s="42">
        <f>[13]Data!AZ145/1000000</f>
        <v>188.69</v>
      </c>
      <c r="J5" s="42">
        <f>[13]Data!BA145/1000000</f>
        <v>87.276201</v>
      </c>
      <c r="K5" s="42">
        <f>[13]Data!BB145/1000000</f>
        <v>213.67026000000001</v>
      </c>
      <c r="L5" s="42">
        <f>[13]Data!BC145/1000000</f>
        <v>75.649208999999999</v>
      </c>
      <c r="M5" s="42">
        <f>[13]Data!BD145/1000000</f>
        <v>91.227566999999993</v>
      </c>
      <c r="N5" s="42">
        <f>[13]Data!BE145/1000000</f>
        <v>94.013758999999993</v>
      </c>
    </row>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dimension ref="A1:O7"/>
  <sheetViews>
    <sheetView workbookViewId="0">
      <selection activeCell="D4" sqref="D4"/>
    </sheetView>
  </sheetViews>
  <sheetFormatPr defaultRowHeight="15"/>
  <cols>
    <col min="1" max="1" width="20" customWidth="1"/>
  </cols>
  <sheetData>
    <row r="1" spans="1:15">
      <c r="A1" s="43" t="s">
        <v>400</v>
      </c>
    </row>
    <row r="2" spans="1:15">
      <c r="A2" s="43" t="s">
        <v>407</v>
      </c>
    </row>
    <row r="5" spans="1:15" s="24" customFormat="1">
      <c r="B5" s="24">
        <v>2000</v>
      </c>
      <c r="C5" s="24">
        <v>2001</v>
      </c>
      <c r="D5" s="24">
        <v>2002</v>
      </c>
      <c r="E5" s="24">
        <v>2003</v>
      </c>
      <c r="F5" s="24">
        <v>2004</v>
      </c>
      <c r="G5" s="24">
        <v>2005</v>
      </c>
      <c r="H5" s="24">
        <v>2006</v>
      </c>
      <c r="I5" s="24">
        <v>2007</v>
      </c>
      <c r="J5" s="24">
        <v>2008</v>
      </c>
      <c r="K5" s="24">
        <v>2009</v>
      </c>
      <c r="L5" s="24">
        <v>2010</v>
      </c>
      <c r="M5" s="24">
        <v>2011</v>
      </c>
      <c r="N5" s="24">
        <v>2012</v>
      </c>
      <c r="O5" s="24">
        <v>2013</v>
      </c>
    </row>
    <row r="6" spans="1:15">
      <c r="A6" t="s">
        <v>323</v>
      </c>
      <c r="B6">
        <v>82</v>
      </c>
      <c r="C6">
        <v>8</v>
      </c>
      <c r="D6">
        <v>74</v>
      </c>
      <c r="E6">
        <v>80</v>
      </c>
      <c r="F6">
        <v>131</v>
      </c>
      <c r="G6">
        <v>104</v>
      </c>
      <c r="H6">
        <v>165</v>
      </c>
      <c r="I6">
        <v>193</v>
      </c>
      <c r="J6">
        <v>157</v>
      </c>
      <c r="K6">
        <v>123</v>
      </c>
      <c r="L6">
        <v>123</v>
      </c>
      <c r="M6">
        <v>131</v>
      </c>
      <c r="N6">
        <v>154</v>
      </c>
      <c r="O6">
        <v>209</v>
      </c>
    </row>
    <row r="7" spans="1:15">
      <c r="A7" t="s">
        <v>357</v>
      </c>
      <c r="B7">
        <v>3.2759999999999998</v>
      </c>
      <c r="C7">
        <v>0.185</v>
      </c>
      <c r="D7">
        <v>3.4</v>
      </c>
      <c r="E7">
        <v>3.6</v>
      </c>
      <c r="F7">
        <v>4.2</v>
      </c>
      <c r="G7">
        <v>4.0999999999999996</v>
      </c>
      <c r="H7">
        <v>5.3</v>
      </c>
      <c r="I7">
        <v>7.4</v>
      </c>
      <c r="J7">
        <v>5.9</v>
      </c>
      <c r="K7">
        <v>4</v>
      </c>
      <c r="L7">
        <v>3.6</v>
      </c>
      <c r="M7">
        <v>5.8</v>
      </c>
      <c r="N7">
        <v>3.7</v>
      </c>
      <c r="O7">
        <v>5.5</v>
      </c>
    </row>
  </sheetData>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dimension ref="A1:AA193"/>
  <sheetViews>
    <sheetView workbookViewId="0">
      <selection activeCell="A193" sqref="A193"/>
    </sheetView>
  </sheetViews>
  <sheetFormatPr defaultRowHeight="12.75"/>
  <cols>
    <col min="1" max="1" width="9.140625" style="46"/>
    <col min="2" max="2" width="6.140625" style="46" customWidth="1"/>
    <col min="3" max="3" width="9.140625" style="46"/>
    <col min="4" max="4" width="5.85546875" style="46" customWidth="1"/>
    <col min="5" max="5" width="17" style="46" customWidth="1"/>
    <col min="6" max="6" width="6.7109375" style="46" customWidth="1"/>
    <col min="7" max="7" width="16.140625" style="46" customWidth="1"/>
    <col min="8" max="8" width="7.85546875" style="46" customWidth="1"/>
    <col min="9" max="9" width="18.85546875" style="46" customWidth="1"/>
    <col min="10" max="10" width="6.7109375" style="46" customWidth="1"/>
    <col min="11" max="11" width="11.42578125" style="46" customWidth="1"/>
    <col min="12" max="12" width="5.85546875" style="46" customWidth="1"/>
    <col min="13" max="13" width="17.5703125" style="46" customWidth="1"/>
    <col min="14" max="14" width="6.7109375" style="46" customWidth="1"/>
    <col min="15" max="15" width="21.5703125" style="46" customWidth="1"/>
    <col min="16" max="16" width="6.5703125" style="46" customWidth="1"/>
    <col min="17" max="17" width="18.140625" style="46" customWidth="1"/>
    <col min="18" max="18" width="7.140625" style="46" customWidth="1"/>
    <col min="19" max="19" width="26" style="46" customWidth="1"/>
    <col min="20" max="20" width="6.7109375" style="46" customWidth="1"/>
    <col min="21" max="21" width="26" style="46" customWidth="1"/>
    <col min="22" max="22" width="6.5703125" style="46" customWidth="1"/>
    <col min="23" max="23" width="25.140625" style="46" customWidth="1"/>
    <col min="24" max="24" width="6.42578125" style="46" customWidth="1"/>
    <col min="25" max="25" width="14.85546875" style="46" customWidth="1"/>
    <col min="26" max="26" width="6.140625" style="46" customWidth="1"/>
    <col min="27" max="16384" width="9.140625" style="46"/>
  </cols>
  <sheetData>
    <row r="1" spans="1:27">
      <c r="A1" s="43" t="s">
        <v>334</v>
      </c>
    </row>
    <row r="2" spans="1:27">
      <c r="A2" s="43" t="s">
        <v>335</v>
      </c>
    </row>
    <row r="4" spans="1:27">
      <c r="A4" s="142" t="s">
        <v>257</v>
      </c>
      <c r="B4" s="143"/>
      <c r="C4" s="144" t="s">
        <v>258</v>
      </c>
      <c r="D4" s="143"/>
      <c r="E4" s="144" t="s">
        <v>259</v>
      </c>
      <c r="F4" s="143"/>
      <c r="G4" s="144" t="s">
        <v>260</v>
      </c>
      <c r="H4" s="143"/>
      <c r="I4" s="144" t="s">
        <v>261</v>
      </c>
      <c r="J4" s="143"/>
      <c r="K4" s="140" t="s">
        <v>262</v>
      </c>
      <c r="L4" s="141"/>
      <c r="M4" s="144" t="s">
        <v>263</v>
      </c>
      <c r="N4" s="143"/>
      <c r="O4" s="144" t="s">
        <v>264</v>
      </c>
      <c r="P4" s="143"/>
      <c r="Q4" s="144" t="s">
        <v>265</v>
      </c>
      <c r="R4" s="143"/>
      <c r="S4" s="144" t="s">
        <v>266</v>
      </c>
      <c r="T4" s="143"/>
      <c r="U4" s="144" t="s">
        <v>267</v>
      </c>
      <c r="V4" s="143"/>
      <c r="W4" s="144" t="s">
        <v>268</v>
      </c>
      <c r="X4" s="143"/>
      <c r="Y4" s="144" t="s">
        <v>269</v>
      </c>
      <c r="Z4" s="143"/>
    </row>
    <row r="5" spans="1:27" s="48" customFormat="1">
      <c r="A5" s="46" t="s">
        <v>45</v>
      </c>
      <c r="B5" s="47">
        <f>[14]countries!L44/[14]countries!L$10</f>
        <v>4.4246199773681612E-2</v>
      </c>
      <c r="C5" s="46" t="s">
        <v>48</v>
      </c>
      <c r="D5" s="47">
        <f>[14]countries!M82/[14]countries!M$10</f>
        <v>4.2695162711161749E-2</v>
      </c>
      <c r="E5" s="46" t="s">
        <v>189</v>
      </c>
      <c r="F5" s="47">
        <f>[14]countries!N136/[14]countries!N$10</f>
        <v>4.4235644834351155E-2</v>
      </c>
      <c r="G5" s="46" t="s">
        <v>147</v>
      </c>
      <c r="H5" s="47">
        <f>[14]countries!O86/[14]countries!O$10</f>
        <v>4.8276238981268246E-2</v>
      </c>
      <c r="I5" s="46" t="s">
        <v>147</v>
      </c>
      <c r="J5" s="47">
        <f>[14]countries!P86/[14]countries!P$10</f>
        <v>8.2394965827182531E-2</v>
      </c>
      <c r="K5" s="46" t="s">
        <v>147</v>
      </c>
      <c r="L5" s="47">
        <f>[14]countries!Q86/[14]countries!Q$10</f>
        <v>0.12424513315711952</v>
      </c>
      <c r="M5" s="46" t="s">
        <v>147</v>
      </c>
      <c r="N5" s="47">
        <f>[14]countries!R86/[14]countries!R$10</f>
        <v>8.52829153636563E-2</v>
      </c>
      <c r="O5" s="48" t="s">
        <v>78</v>
      </c>
      <c r="P5" s="49">
        <f>[14]countries!S11/[14]countries!S$10</f>
        <v>6.9152737494628344E-2</v>
      </c>
      <c r="Q5" s="48" t="s">
        <v>78</v>
      </c>
      <c r="R5" s="49">
        <f>[14]countries!T11/[14]countries!T$10</f>
        <v>6.0884858935532048E-2</v>
      </c>
      <c r="S5" s="48" t="s">
        <v>78</v>
      </c>
      <c r="T5" s="49">
        <f>[14]countries!U11/[14]countries!U$10</f>
        <v>7.1977538064344454E-2</v>
      </c>
      <c r="U5" s="48" t="s">
        <v>78</v>
      </c>
      <c r="V5" s="49">
        <f>[14]countries!V11/[14]countries!V$10</f>
        <v>7.3904016922904256E-2</v>
      </c>
      <c r="W5" s="48" t="s">
        <v>78</v>
      </c>
      <c r="X5" s="49">
        <f>[14]countries!W11/[14]countries!W$10</f>
        <v>7.5117433367176925E-2</v>
      </c>
      <c r="Y5" s="48" t="s">
        <v>78</v>
      </c>
      <c r="Z5" s="49">
        <f>[14]countries!X11/[14]countries!X$10</f>
        <v>7.3797432371176794E-2</v>
      </c>
      <c r="AA5" s="49"/>
    </row>
    <row r="6" spans="1:27">
      <c r="A6" s="46" t="s">
        <v>331</v>
      </c>
      <c r="B6" s="47">
        <f>[14]countries!L188/[14]countries!L$10</f>
        <v>4.1868719187602106E-2</v>
      </c>
      <c r="C6" s="46" t="s">
        <v>189</v>
      </c>
      <c r="D6" s="47">
        <f>[14]countries!M136/[14]countries!M$10</f>
        <v>4.2126774795315548E-2</v>
      </c>
      <c r="E6" s="46" t="s">
        <v>48</v>
      </c>
      <c r="F6" s="47">
        <f>[14]countries!N82/[14]countries!N$10</f>
        <v>4.0431807993237902E-2</v>
      </c>
      <c r="G6" s="46" t="s">
        <v>331</v>
      </c>
      <c r="H6" s="47">
        <f>[14]countries!O188/[14]countries!O$10</f>
        <v>3.9276390591971466E-2</v>
      </c>
      <c r="I6" s="48" t="s">
        <v>78</v>
      </c>
      <c r="J6" s="49">
        <f>[14]countries!P11/[14]countries!P$10</f>
        <v>4.2489341389709757E-2</v>
      </c>
      <c r="K6" s="48" t="s">
        <v>78</v>
      </c>
      <c r="L6" s="49">
        <f>[14]countries!Q11/[14]countries!Q$10</f>
        <v>4.4138195712940934E-2</v>
      </c>
      <c r="M6" s="48" t="s">
        <v>78</v>
      </c>
      <c r="N6" s="49">
        <f>[14]countries!R11/[14]countries!R$10</f>
        <v>4.6782889475803599E-2</v>
      </c>
      <c r="O6" s="46" t="s">
        <v>147</v>
      </c>
      <c r="P6" s="47">
        <f>[14]countries!S86/[14]countries!S$10</f>
        <v>6.1995077096143845E-2</v>
      </c>
      <c r="Q6" s="46" t="s">
        <v>147</v>
      </c>
      <c r="R6" s="47">
        <f>[14]countries!T86/[14]countries!T$10</f>
        <v>4.1298971661522584E-2</v>
      </c>
      <c r="S6" s="46" t="s">
        <v>331</v>
      </c>
      <c r="T6" s="47">
        <f>[14]countries!U188/[14]countries!U$10</f>
        <v>4.3667462323051097E-2</v>
      </c>
      <c r="U6" s="46" t="s">
        <v>129</v>
      </c>
      <c r="V6" s="47">
        <f>[14]countries!V65/[14]countries!V$10</f>
        <v>4.0428645752991287E-2</v>
      </c>
      <c r="W6" s="46" t="s">
        <v>331</v>
      </c>
      <c r="X6" s="47">
        <f>[14]countries!W188/[14]countries!W$10</f>
        <v>3.8595414225911985E-2</v>
      </c>
      <c r="Y6" s="46" t="s">
        <v>331</v>
      </c>
      <c r="Z6" s="47">
        <f>[14]countries!X188/[14]countries!X$10</f>
        <v>4.4971809204785794E-2</v>
      </c>
      <c r="AA6" s="47"/>
    </row>
    <row r="7" spans="1:27">
      <c r="A7" s="46" t="s">
        <v>49</v>
      </c>
      <c r="B7" s="47">
        <f>[14]countries!L83/[14]countries!L$10</f>
        <v>3.9233841791408423E-2</v>
      </c>
      <c r="C7" s="46" t="s">
        <v>45</v>
      </c>
      <c r="D7" s="47">
        <f>[14]countries!M44/[14]countries!M$10</f>
        <v>3.791212172245826E-2</v>
      </c>
      <c r="E7" s="46" t="s">
        <v>45</v>
      </c>
      <c r="F7" s="47">
        <f>[14]countries!N44/[14]countries!N$10</f>
        <v>3.4799036892509218E-2</v>
      </c>
      <c r="G7" s="46" t="s">
        <v>220</v>
      </c>
      <c r="H7" s="47">
        <f>[14]countries!O169/[14]countries!O$10</f>
        <v>3.6235781146575274E-2</v>
      </c>
      <c r="I7" s="46" t="s">
        <v>331</v>
      </c>
      <c r="J7" s="47">
        <f>[14]countries!P188/[14]countries!P$10</f>
        <v>3.458793030961195E-2</v>
      </c>
      <c r="K7" s="46" t="s">
        <v>49</v>
      </c>
      <c r="L7" s="47">
        <f>[14]countries!Q83/[14]countries!Q$10</f>
        <v>3.4265684631218027E-2</v>
      </c>
      <c r="M7" s="46" t="s">
        <v>189</v>
      </c>
      <c r="N7" s="47">
        <f>[14]countries!R136/[14]countries!R$10</f>
        <v>3.5105455174384875E-2</v>
      </c>
      <c r="O7" s="46" t="s">
        <v>331</v>
      </c>
      <c r="P7" s="47">
        <f>[14]countries!S188/[14]countries!S$10</f>
        <v>3.7576501479105281E-2</v>
      </c>
      <c r="Q7" s="46" t="s">
        <v>129</v>
      </c>
      <c r="R7" s="47">
        <f>[14]countries!T65/[14]countries!T$10</f>
        <v>4.0323764810440872E-2</v>
      </c>
      <c r="S7" s="46" t="s">
        <v>129</v>
      </c>
      <c r="T7" s="47">
        <f>[14]countries!U65/[14]countries!U$10</f>
        <v>4.3617451095147412E-2</v>
      </c>
      <c r="U7" s="46" t="s">
        <v>189</v>
      </c>
      <c r="V7" s="47">
        <f>[14]countries!V136/[14]countries!V$10</f>
        <v>3.4633568367526915E-2</v>
      </c>
      <c r="W7" s="46" t="s">
        <v>129</v>
      </c>
      <c r="X7" s="47">
        <f>[14]countries!W65/[14]countries!W$10</f>
        <v>3.8253275992827754E-2</v>
      </c>
      <c r="Y7" s="46" t="s">
        <v>129</v>
      </c>
      <c r="Z7" s="47">
        <f>[14]countries!X65/[14]countries!X$10</f>
        <v>3.574792588844633E-2</v>
      </c>
      <c r="AA7" s="47"/>
    </row>
    <row r="8" spans="1:27">
      <c r="A8" s="46" t="s">
        <v>48</v>
      </c>
      <c r="B8" s="47">
        <f>[14]countries!L82/[14]countries!L$10</f>
        <v>3.6053899589192494E-2</v>
      </c>
      <c r="C8" s="46" t="s">
        <v>331</v>
      </c>
      <c r="D8" s="47">
        <f>[14]countries!M188/[14]countries!M$10</f>
        <v>3.6397068349051695E-2</v>
      </c>
      <c r="E8" s="48" t="s">
        <v>78</v>
      </c>
      <c r="F8" s="49">
        <f>[14]countries!N11/[14]countries!N$10</f>
        <v>3.1042596453646876E-2</v>
      </c>
      <c r="G8" s="48" t="s">
        <v>78</v>
      </c>
      <c r="H8" s="49">
        <f>[14]countries!O11/[14]countries!O$10</f>
        <v>3.4828320220900565E-2</v>
      </c>
      <c r="I8" s="46" t="s">
        <v>45</v>
      </c>
      <c r="J8" s="47">
        <f>[14]countries!P44/[14]countries!P$10</f>
        <v>3.1851676463936794E-2</v>
      </c>
      <c r="K8" s="46" t="s">
        <v>331</v>
      </c>
      <c r="L8" s="47">
        <f>[14]countries!Q188/[14]countries!Q$10</f>
        <v>3.1084620591397202E-2</v>
      </c>
      <c r="M8" s="46" t="s">
        <v>215</v>
      </c>
      <c r="N8" s="47">
        <f>[14]countries!R164/[14]countries!R$10</f>
        <v>3.2365784670532305E-2</v>
      </c>
      <c r="O8" s="46" t="s">
        <v>129</v>
      </c>
      <c r="P8" s="47">
        <f>[14]countries!S65/[14]countries!S$10</f>
        <v>3.4753913945117391E-2</v>
      </c>
      <c r="Q8" s="46" t="s">
        <v>331</v>
      </c>
      <c r="R8" s="47">
        <f>[14]countries!T188/[14]countries!T$10</f>
        <v>3.2662546550549926E-2</v>
      </c>
      <c r="S8" s="46" t="s">
        <v>220</v>
      </c>
      <c r="T8" s="47">
        <f>[14]countries!U169/[14]countries!U$10</f>
        <v>3.3764582595567416E-2</v>
      </c>
      <c r="U8" s="46" t="s">
        <v>220</v>
      </c>
      <c r="V8" s="47">
        <f>[14]countries!V169/[14]countries!V$10</f>
        <v>3.4042416733151878E-2</v>
      </c>
      <c r="W8" s="46" t="s">
        <v>189</v>
      </c>
      <c r="X8" s="47">
        <f>[14]countries!W136/[14]countries!W$10</f>
        <v>3.8152757077675396E-2</v>
      </c>
      <c r="Y8" s="46" t="s">
        <v>13</v>
      </c>
      <c r="Z8" s="47">
        <f>[14]countries!X177/[14]countries!X$10</f>
        <v>3.3290382202866169E-2</v>
      </c>
      <c r="AA8" s="47"/>
    </row>
    <row r="9" spans="1:27">
      <c r="A9" s="46" t="s">
        <v>202</v>
      </c>
      <c r="B9" s="47">
        <f>[14]countries!L149/[14]countries!L$10</f>
        <v>3.5654870321909303E-2</v>
      </c>
      <c r="C9" s="46" t="s">
        <v>202</v>
      </c>
      <c r="D9" s="47">
        <f>[14]countries!M149/[14]countries!M$10</f>
        <v>3.540894781842676E-2</v>
      </c>
      <c r="E9" s="46" t="s">
        <v>331</v>
      </c>
      <c r="F9" s="47">
        <f>[14]countries!N188/[14]countries!N$10</f>
        <v>3.1020709078521041E-2</v>
      </c>
      <c r="G9" s="46" t="s">
        <v>129</v>
      </c>
      <c r="H9" s="47">
        <f>[14]countries!O65/[14]countries!O$10</f>
        <v>3.4001292888667857E-2</v>
      </c>
      <c r="I9" s="46" t="s">
        <v>129</v>
      </c>
      <c r="J9" s="47">
        <f>[14]countries!P65/[14]countries!P$10</f>
        <v>3.1041181925668244E-2</v>
      </c>
      <c r="K9" s="46" t="s">
        <v>45</v>
      </c>
      <c r="L9" s="47">
        <f>[14]countries!Q44/[14]countries!Q$10</f>
        <v>2.9692505576649753E-2</v>
      </c>
      <c r="M9" s="46" t="s">
        <v>331</v>
      </c>
      <c r="N9" s="47">
        <f>[14]countries!R188/[14]countries!R$10</f>
        <v>3.1005596634495858E-2</v>
      </c>
      <c r="O9" s="46" t="s">
        <v>189</v>
      </c>
      <c r="P9" s="47">
        <f>[14]countries!S136/[14]countries!S$10</f>
        <v>3.155100383345185E-2</v>
      </c>
      <c r="Q9" s="46" t="s">
        <v>215</v>
      </c>
      <c r="R9" s="47">
        <f>[14]countries!T164/[14]countries!T$10</f>
        <v>3.1648577762965341E-2</v>
      </c>
      <c r="S9" s="46" t="s">
        <v>147</v>
      </c>
      <c r="T9" s="47">
        <f>[14]countries!U86/[14]countries!U$10</f>
        <v>3.2286023076515659E-2</v>
      </c>
      <c r="U9" s="46" t="s">
        <v>331</v>
      </c>
      <c r="V9" s="47">
        <f>[14]countries!V188/[14]countries!V$10</f>
        <v>3.3976290904989458E-2</v>
      </c>
      <c r="W9" s="46" t="s">
        <v>48</v>
      </c>
      <c r="X9" s="47">
        <f>[14]countries!W82/[14]countries!W$10</f>
        <v>3.4672647065551537E-2</v>
      </c>
      <c r="Y9" s="46" t="s">
        <v>220</v>
      </c>
      <c r="Z9" s="47">
        <f>[14]countries!X169/[14]countries!X$10</f>
        <v>3.1071118511095772E-2</v>
      </c>
      <c r="AA9" s="47"/>
    </row>
    <row r="10" spans="1:27">
      <c r="A10" s="46" t="s">
        <v>94</v>
      </c>
      <c r="B10" s="47">
        <f>[14]countries!L23/[14]countries!L$10</f>
        <v>2.9030434099811989E-2</v>
      </c>
      <c r="C10" s="46" t="s">
        <v>49</v>
      </c>
      <c r="D10" s="47">
        <f>[14]countries!M83/[14]countries!M$10</f>
        <v>3.3694553839776126E-2</v>
      </c>
      <c r="E10" s="46" t="s">
        <v>129</v>
      </c>
      <c r="F10" s="47">
        <f>[14]countries!N65/[14]countries!N$10</f>
        <v>2.983863335859567E-2</v>
      </c>
      <c r="G10" s="46" t="s">
        <v>45</v>
      </c>
      <c r="H10" s="47">
        <f>[14]countries!O44/[14]countries!O$10</f>
        <v>2.9716520908037811E-2</v>
      </c>
      <c r="I10" s="46" t="s">
        <v>220</v>
      </c>
      <c r="J10" s="47">
        <f>[14]countries!P169/[14]countries!P$10</f>
        <v>3.0319325741397601E-2</v>
      </c>
      <c r="K10" s="46" t="s">
        <v>129</v>
      </c>
      <c r="L10" s="47">
        <f>[14]countries!Q65/[14]countries!Q$10</f>
        <v>2.932776451816561E-2</v>
      </c>
      <c r="M10" s="46" t="s">
        <v>129</v>
      </c>
      <c r="N10" s="47">
        <f>[14]countries!R65/[14]countries!R$10</f>
        <v>2.9072822043846661E-2</v>
      </c>
      <c r="O10" s="46" t="s">
        <v>220</v>
      </c>
      <c r="P10" s="47">
        <f>[14]countries!S169/[14]countries!S$10</f>
        <v>3.0305164843685332E-2</v>
      </c>
      <c r="Q10" s="46" t="s">
        <v>237</v>
      </c>
      <c r="R10" s="47">
        <f>[14]countries!T191/[14]countries!T$10</f>
        <v>2.9683311356160629E-2</v>
      </c>
      <c r="S10" s="46" t="s">
        <v>189</v>
      </c>
      <c r="T10" s="47">
        <f>[14]countries!U136/[14]countries!U$10</f>
        <v>3.2017253764193024E-2</v>
      </c>
      <c r="U10" s="46" t="s">
        <v>142</v>
      </c>
      <c r="V10" s="47">
        <f>[14]countries!V79/[14]countries!V$10</f>
        <v>3.3506222517834902E-2</v>
      </c>
      <c r="W10" s="46" t="s">
        <v>13</v>
      </c>
      <c r="X10" s="47">
        <f>[14]countries!W177/[14]countries!W$10</f>
        <v>3.2889921010168917E-2</v>
      </c>
      <c r="Y10" s="46" t="s">
        <v>150</v>
      </c>
      <c r="Z10" s="47">
        <f>[14]countries!X91/[14]countries!X$10</f>
        <v>2.893702537445959E-2</v>
      </c>
      <c r="AA10" s="47"/>
    </row>
    <row r="11" spans="1:27">
      <c r="A11" s="46" t="s">
        <v>47</v>
      </c>
      <c r="B11" s="47">
        <f>[14]countries!L61/[14]countries!L$10</f>
        <v>2.9000896760946433E-2</v>
      </c>
      <c r="C11" s="46" t="s">
        <v>129</v>
      </c>
      <c r="D11" s="47">
        <f>[14]countries!M65/[14]countries!M$10</f>
        <v>2.7940881179396811E-2</v>
      </c>
      <c r="E11" s="46" t="s">
        <v>177</v>
      </c>
      <c r="F11" s="47">
        <f>[14]countries!N123/[14]countries!N$10</f>
        <v>2.8706945840398838E-2</v>
      </c>
      <c r="G11" s="46" t="s">
        <v>94</v>
      </c>
      <c r="H11" s="47">
        <f>[14]countries!O23/[14]countries!O$10</f>
        <v>2.8487009135656015E-2</v>
      </c>
      <c r="I11" s="46" t="s">
        <v>94</v>
      </c>
      <c r="J11" s="47">
        <f>[14]countries!P23/[14]countries!P$10</f>
        <v>2.5531943957490019E-2</v>
      </c>
      <c r="K11" s="46" t="s">
        <v>48</v>
      </c>
      <c r="L11" s="47">
        <f>[14]countries!Q82/[14]countries!Q$10</f>
        <v>2.8840644112201753E-2</v>
      </c>
      <c r="M11" s="46" t="s">
        <v>220</v>
      </c>
      <c r="N11" s="47">
        <f>[14]countries!R169/[14]countries!R$10</f>
        <v>2.8226226796190138E-2</v>
      </c>
      <c r="O11" s="46" t="s">
        <v>215</v>
      </c>
      <c r="P11" s="47">
        <f>[14]countries!S164/[14]countries!S$10</f>
        <v>2.9513242295970885E-2</v>
      </c>
      <c r="Q11" s="46" t="s">
        <v>220</v>
      </c>
      <c r="R11" s="47">
        <f>[14]countries!T169/[14]countries!T$10</f>
        <v>2.833533784469144E-2</v>
      </c>
      <c r="S11" s="46" t="s">
        <v>237</v>
      </c>
      <c r="T11" s="47">
        <f>[14]countries!U191/[14]countries!U$10</f>
        <v>3.1959253871875842E-2</v>
      </c>
      <c r="U11" s="46" t="s">
        <v>48</v>
      </c>
      <c r="V11" s="47">
        <f>[14]countries!V82/[14]countries!V$10</f>
        <v>3.2583999429415936E-2</v>
      </c>
      <c r="W11" s="46" t="s">
        <v>150</v>
      </c>
      <c r="X11" s="47">
        <f>[14]countries!W91/[14]countries!W$10</f>
        <v>2.6795109457840128E-2</v>
      </c>
      <c r="Y11" s="46" t="s">
        <v>115</v>
      </c>
      <c r="Z11" s="47">
        <f>[14]countries!X48/[14]countries!X$10</f>
        <v>2.4292705734634459E-2</v>
      </c>
      <c r="AA11" s="47"/>
    </row>
    <row r="12" spans="1:27">
      <c r="A12" s="46" t="s">
        <v>177</v>
      </c>
      <c r="B12" s="47">
        <f>[14]countries!L123/[14]countries!L$10</f>
        <v>2.6144030668930833E-2</v>
      </c>
      <c r="C12" s="46" t="s">
        <v>237</v>
      </c>
      <c r="D12" s="47">
        <f>[14]countries!M191/[14]countries!M$10</f>
        <v>2.6166409731578383E-2</v>
      </c>
      <c r="E12" s="46" t="s">
        <v>49</v>
      </c>
      <c r="F12" s="47">
        <f>[14]countries!N83/[14]countries!N$10</f>
        <v>2.7222540910102254E-2</v>
      </c>
      <c r="G12" s="46" t="s">
        <v>149</v>
      </c>
      <c r="H12" s="47">
        <f>[14]countries!O89/[14]countries!O$10</f>
        <v>2.6488414621197932E-2</v>
      </c>
      <c r="I12" s="46" t="s">
        <v>189</v>
      </c>
      <c r="J12" s="47">
        <f>[14]countries!P136/[14]countries!P$10</f>
        <v>2.5454385397741846E-2</v>
      </c>
      <c r="K12" s="46" t="s">
        <v>215</v>
      </c>
      <c r="L12" s="47">
        <f>[14]countries!Q164/[14]countries!Q$10</f>
        <v>2.8447538743583575E-2</v>
      </c>
      <c r="M12" s="46" t="s">
        <v>230</v>
      </c>
      <c r="N12" s="47">
        <f>[14]countries!R181/[14]countries!R$10</f>
        <v>2.3434961316052366E-2</v>
      </c>
      <c r="O12" s="46" t="s">
        <v>177</v>
      </c>
      <c r="P12" s="47">
        <f>[14]countries!S123/[14]countries!S$10</f>
        <v>2.442816910293023E-2</v>
      </c>
      <c r="Q12" s="46" t="s">
        <v>48</v>
      </c>
      <c r="R12" s="47">
        <f>[14]countries!T82/[14]countries!T$10</f>
        <v>2.6923002613110002E-2</v>
      </c>
      <c r="S12" s="46" t="s">
        <v>48</v>
      </c>
      <c r="T12" s="47">
        <f>[14]countries!U82/[14]countries!U$10</f>
        <v>2.9050066820253309E-2</v>
      </c>
      <c r="U12" s="46" t="s">
        <v>237</v>
      </c>
      <c r="V12" s="47">
        <f>[14]countries!V191/[14]countries!V$10</f>
        <v>2.8779663322225747E-2</v>
      </c>
      <c r="W12" s="46" t="s">
        <v>220</v>
      </c>
      <c r="X12" s="47">
        <f>[14]countries!W169/[14]countries!W$10</f>
        <v>2.632363835361895E-2</v>
      </c>
      <c r="Y12" s="46" t="s">
        <v>94</v>
      </c>
      <c r="Z12" s="47">
        <f>[14]countries!X23/[14]countries!X$10</f>
        <v>2.3613426655091082E-2</v>
      </c>
      <c r="AA12" s="47"/>
    </row>
    <row r="13" spans="1:27">
      <c r="A13" s="46" t="s">
        <v>220</v>
      </c>
      <c r="B13" s="47">
        <f>[14]countries!L169/[14]countries!L$10</f>
        <v>2.4808979644553905E-2</v>
      </c>
      <c r="C13" s="46" t="s">
        <v>47</v>
      </c>
      <c r="D13" s="47">
        <f>[14]countries!M61/[14]countries!M$10</f>
        <v>2.4635162970255968E-2</v>
      </c>
      <c r="E13" s="46" t="s">
        <v>115</v>
      </c>
      <c r="F13" s="47">
        <f>[14]countries!N48/[14]countries!N$10</f>
        <v>2.5211736734872873E-2</v>
      </c>
      <c r="G13" s="46" t="s">
        <v>49</v>
      </c>
      <c r="H13" s="47">
        <f>[14]countries!O83/[14]countries!O$10</f>
        <v>2.6139265542442842E-2</v>
      </c>
      <c r="I13" s="46" t="s">
        <v>47</v>
      </c>
      <c r="J13" s="47">
        <f>[14]countries!P61/[14]countries!P$10</f>
        <v>2.4562993183649864E-2</v>
      </c>
      <c r="K13" s="46" t="s">
        <v>189</v>
      </c>
      <c r="L13" s="47">
        <f>[14]countries!Q136/[14]countries!Q$10</f>
        <v>2.5982373911652767E-2</v>
      </c>
      <c r="M13" s="46" t="s">
        <v>177</v>
      </c>
      <c r="N13" s="47">
        <f>[14]countries!R123/[14]countries!R$10</f>
        <v>2.3426771593210632E-2</v>
      </c>
      <c r="O13" s="46" t="s">
        <v>230</v>
      </c>
      <c r="P13" s="47">
        <f>[14]countries!S181/[14]countries!S$10</f>
        <v>2.391761166883288E-2</v>
      </c>
      <c r="Q13" s="46" t="s">
        <v>94</v>
      </c>
      <c r="R13" s="47">
        <f>[14]countries!T23/[14]countries!T$10</f>
        <v>2.5273990136838103E-2</v>
      </c>
      <c r="S13" s="46" t="s">
        <v>215</v>
      </c>
      <c r="T13" s="47">
        <f>[14]countries!U164/[14]countries!U$10</f>
        <v>2.7217489090548566E-2</v>
      </c>
      <c r="U13" s="46" t="s">
        <v>147</v>
      </c>
      <c r="V13" s="47">
        <f>[14]countries!V86/[14]countries!V$10</f>
        <v>2.49240188801403E-2</v>
      </c>
      <c r="W13" s="46" t="s">
        <v>237</v>
      </c>
      <c r="X13" s="47">
        <f>[14]countries!W191/[14]countries!W$10</f>
        <v>2.6235656808627827E-2</v>
      </c>
      <c r="Y13" s="46" t="s">
        <v>177</v>
      </c>
      <c r="Z13" s="47">
        <f>[14]countries!X123/[14]countries!X$10</f>
        <v>2.3014927895881197E-2</v>
      </c>
      <c r="AA13" s="47"/>
    </row>
    <row r="14" spans="1:27">
      <c r="A14" s="46" t="s">
        <v>230</v>
      </c>
      <c r="B14" s="47">
        <f>[14]countries!L181/[14]countries!L$10</f>
        <v>2.1408149516908573E-2</v>
      </c>
      <c r="C14" s="46" t="s">
        <v>94</v>
      </c>
      <c r="D14" s="47">
        <f>[14]countries!M23/[14]countries!M$10</f>
        <v>2.3711330189656942E-2</v>
      </c>
      <c r="E14" s="46" t="s">
        <v>47</v>
      </c>
      <c r="F14" s="47">
        <f>[14]countries!N61/[14]countries!N$10</f>
        <v>2.4594796189959117E-2</v>
      </c>
      <c r="G14" s="46" t="s">
        <v>202</v>
      </c>
      <c r="H14" s="47">
        <f>[14]countries!O149/[14]countries!O$10</f>
        <v>2.4218534071007467E-2</v>
      </c>
      <c r="I14" s="46" t="s">
        <v>177</v>
      </c>
      <c r="J14" s="47">
        <f>[14]countries!P123/[14]countries!P$10</f>
        <v>2.2983894836056989E-2</v>
      </c>
      <c r="K14" s="46" t="s">
        <v>220</v>
      </c>
      <c r="L14" s="47">
        <f>[14]countries!Q169/[14]countries!Q$10</f>
        <v>2.3400955357904995E-2</v>
      </c>
      <c r="M14" s="46" t="s">
        <v>237</v>
      </c>
      <c r="N14" s="47">
        <f>[14]countries!R191/[14]countries!R$10</f>
        <v>2.200967192386722E-2</v>
      </c>
      <c r="O14" s="46" t="s">
        <v>237</v>
      </c>
      <c r="P14" s="47">
        <f>[14]countries!S191/[14]countries!S$10</f>
        <v>2.3891196728227072E-2</v>
      </c>
      <c r="Q14" s="46" t="s">
        <v>177</v>
      </c>
      <c r="R14" s="47">
        <f>[14]countries!T123/[14]countries!T$10</f>
        <v>2.4002695222500776E-2</v>
      </c>
      <c r="S14" s="46" t="s">
        <v>115</v>
      </c>
      <c r="T14" s="47">
        <f>[14]countries!U48/[14]countries!U$10</f>
        <v>2.5163636299965823E-2</v>
      </c>
      <c r="U14" s="46" t="s">
        <v>215</v>
      </c>
      <c r="V14" s="47">
        <f>[14]countries!V164/[14]countries!V$10</f>
        <v>2.3880712544500859E-2</v>
      </c>
      <c r="W14" s="46" t="s">
        <v>115</v>
      </c>
      <c r="X14" s="47">
        <f>[14]countries!W48/[14]countries!W$10</f>
        <v>2.463472262058311E-2</v>
      </c>
      <c r="Y14" s="46" t="s">
        <v>237</v>
      </c>
      <c r="Z14" s="47">
        <f>[14]countries!X191/[14]countries!X$10</f>
        <v>2.2076624963094593E-2</v>
      </c>
      <c r="AA14" s="47"/>
    </row>
    <row r="15" spans="1:27">
      <c r="A15" s="48" t="s">
        <v>78</v>
      </c>
      <c r="B15" s="49">
        <f>[14]countries!L11/[14]countries!L$10</f>
        <v>4.3109837805151907E-3</v>
      </c>
      <c r="C15" s="48" t="s">
        <v>78</v>
      </c>
      <c r="D15" s="49">
        <f>[14]countries!M11/[14]countries!M$10</f>
        <v>1.1875259094206645E-2</v>
      </c>
      <c r="F15" s="47"/>
      <c r="H15" s="47"/>
      <c r="J15" s="47"/>
      <c r="L15" s="47"/>
      <c r="N15" s="47"/>
      <c r="P15" s="47"/>
      <c r="R15" s="47"/>
      <c r="T15" s="47"/>
      <c r="V15" s="47"/>
      <c r="X15" s="47"/>
      <c r="Z15" s="47"/>
      <c r="AA15" s="47"/>
    </row>
    <row r="16" spans="1:27">
      <c r="B16" s="47"/>
      <c r="D16" s="47"/>
      <c r="F16" s="47"/>
      <c r="H16" s="47"/>
      <c r="J16" s="47"/>
      <c r="L16" s="47"/>
      <c r="N16" s="47"/>
      <c r="P16" s="47"/>
      <c r="R16" s="47"/>
      <c r="T16" s="47"/>
      <c r="V16" s="47"/>
      <c r="X16" s="47"/>
      <c r="Z16" s="47"/>
      <c r="AA16" s="47"/>
    </row>
    <row r="17" spans="1:27" hidden="1">
      <c r="A17" s="46" t="s">
        <v>237</v>
      </c>
      <c r="B17" s="47">
        <f>[14]countries!L191/[14]countries!L$10</f>
        <v>1.9702872717185672E-2</v>
      </c>
      <c r="C17" s="46" t="s">
        <v>220</v>
      </c>
      <c r="D17" s="47">
        <f>[14]countries!M169/[14]countries!M$10</f>
        <v>2.2722399989636217E-2</v>
      </c>
      <c r="E17" s="46" t="s">
        <v>220</v>
      </c>
      <c r="F17" s="47">
        <f>[14]countries!N169/[14]countries!N$10</f>
        <v>2.3982737002087806E-2</v>
      </c>
      <c r="G17" s="46" t="s">
        <v>177</v>
      </c>
      <c r="H17" s="47">
        <f>[14]countries!O123/[14]countries!O$10</f>
        <v>2.3137834541527416E-2</v>
      </c>
      <c r="I17" s="46" t="s">
        <v>230</v>
      </c>
      <c r="J17" s="47">
        <f>[14]countries!P181/[14]countries!P$10</f>
        <v>2.2103278860207905E-2</v>
      </c>
      <c r="K17" s="46" t="s">
        <v>94</v>
      </c>
      <c r="L17" s="47">
        <f>[14]countries!Q23/[14]countries!Q$10</f>
        <v>2.0614594676005672E-2</v>
      </c>
      <c r="M17" s="46" t="s">
        <v>48</v>
      </c>
      <c r="N17" s="47">
        <f>[14]countries!R82/[14]countries!R$10</f>
        <v>2.1471371158100376E-2</v>
      </c>
      <c r="O17" s="46" t="s">
        <v>45</v>
      </c>
      <c r="P17" s="47">
        <f>[14]countries!S44/[14]countries!S$10</f>
        <v>2.1944507597909418E-2</v>
      </c>
      <c r="Q17" s="46" t="s">
        <v>230</v>
      </c>
      <c r="R17" s="47">
        <f>[14]countries!T181/[14]countries!T$10</f>
        <v>1.9840798326836794E-2</v>
      </c>
      <c r="S17" s="46" t="s">
        <v>177</v>
      </c>
      <c r="T17" s="47">
        <f>[14]countries!U123/[14]countries!U$10</f>
        <v>2.2809278406924628E-2</v>
      </c>
      <c r="U17" s="46" t="s">
        <v>186</v>
      </c>
      <c r="V17" s="47">
        <f>[14]countries!V132/[14]countries!V$10</f>
        <v>2.3520006103922603E-2</v>
      </c>
      <c r="W17" s="46" t="s">
        <v>177</v>
      </c>
      <c r="X17" s="47">
        <f>[14]countries!W123/[14]countries!W$10</f>
        <v>2.2265049683178464E-2</v>
      </c>
      <c r="Y17" s="46" t="s">
        <v>189</v>
      </c>
      <c r="Z17" s="47">
        <f>[14]countries!X136/[14]countries!X$10</f>
        <v>2.1986076370329479E-2</v>
      </c>
      <c r="AA17" s="47"/>
    </row>
    <row r="18" spans="1:27" hidden="1">
      <c r="A18" s="46" t="s">
        <v>129</v>
      </c>
      <c r="B18" s="47">
        <f>[14]countries!L65/[14]countries!L$10</f>
        <v>1.9612059159803977E-2</v>
      </c>
      <c r="C18" s="46" t="s">
        <v>177</v>
      </c>
      <c r="D18" s="47">
        <f>[14]countries!M123/[14]countries!M$10</f>
        <v>2.1915483469789599E-2</v>
      </c>
      <c r="E18" s="46" t="s">
        <v>237</v>
      </c>
      <c r="F18" s="47">
        <f>[14]countries!N191/[14]countries!N$10</f>
        <v>2.3778979711348042E-2</v>
      </c>
      <c r="G18" s="46" t="s">
        <v>237</v>
      </c>
      <c r="H18" s="47">
        <f>[14]countries!O191/[14]countries!O$10</f>
        <v>2.2966305385439343E-2</v>
      </c>
      <c r="I18" s="46" t="s">
        <v>237</v>
      </c>
      <c r="J18" s="47">
        <f>[14]countries!P191/[14]countries!P$10</f>
        <v>2.1605295230983354E-2</v>
      </c>
      <c r="K18" s="46" t="s">
        <v>177</v>
      </c>
      <c r="L18" s="47">
        <f>[14]countries!Q123/[14]countries!Q$10</f>
        <v>2.0548544451468198E-2</v>
      </c>
      <c r="M18" s="46" t="s">
        <v>45</v>
      </c>
      <c r="N18" s="47">
        <f>[14]countries!R44/[14]countries!R$10</f>
        <v>2.1447496033883795E-2</v>
      </c>
      <c r="O18" s="46" t="s">
        <v>94</v>
      </c>
      <c r="P18" s="47">
        <f>[14]countries!S23/[14]countries!S$10</f>
        <v>2.0638085087648989E-2</v>
      </c>
      <c r="Q18" s="46" t="s">
        <v>115</v>
      </c>
      <c r="R18" s="47">
        <f>[14]countries!T48/[14]countries!T$10</f>
        <v>1.9664256422889118E-2</v>
      </c>
      <c r="S18" s="46" t="s">
        <v>230</v>
      </c>
      <c r="T18" s="47">
        <f>[14]countries!U181/[14]countries!U$10</f>
        <v>2.0386414980693705E-2</v>
      </c>
      <c r="U18" s="46" t="s">
        <v>115</v>
      </c>
      <c r="V18" s="47">
        <f>[14]countries!V48/[14]countries!V$10</f>
        <v>2.3167593036441638E-2</v>
      </c>
      <c r="W18" s="46" t="s">
        <v>147</v>
      </c>
      <c r="X18" s="47">
        <f>[14]countries!W86/[14]countries!W$10</f>
        <v>2.1102813473845732E-2</v>
      </c>
      <c r="Y18" s="46" t="s">
        <v>186</v>
      </c>
      <c r="Z18" s="47">
        <f>[14]countries!X132/[14]countries!X$10</f>
        <v>2.1027249089849449E-2</v>
      </c>
      <c r="AA18" s="47"/>
    </row>
    <row r="19" spans="1:27" hidden="1">
      <c r="A19" s="46" t="s">
        <v>102</v>
      </c>
      <c r="B19" s="47">
        <f>[14]countries!L31/[14]countries!L$10</f>
        <v>1.8632923895670454E-2</v>
      </c>
      <c r="C19" s="46" t="s">
        <v>230</v>
      </c>
      <c r="D19" s="47">
        <f>[14]countries!M181/[14]countries!M$10</f>
        <v>2.0985335267903398E-2</v>
      </c>
      <c r="E19" s="46" t="s">
        <v>94</v>
      </c>
      <c r="F19" s="47">
        <f>[14]countries!N23/[14]countries!N$10</f>
        <v>1.825359846555329E-2</v>
      </c>
      <c r="G19" s="46" t="s">
        <v>230</v>
      </c>
      <c r="H19" s="47">
        <f>[14]countries!O181/[14]countries!O$10</f>
        <v>2.1484932184252598E-2</v>
      </c>
      <c r="I19" s="46" t="s">
        <v>202</v>
      </c>
      <c r="J19" s="47">
        <f>[14]countries!P149/[14]countries!P$10</f>
        <v>2.0796318472749022E-2</v>
      </c>
      <c r="K19" s="46" t="s">
        <v>115</v>
      </c>
      <c r="L19" s="47">
        <f>[14]countries!Q48/[14]countries!Q$10</f>
        <v>1.9767527179467649E-2</v>
      </c>
      <c r="M19" s="46" t="s">
        <v>49</v>
      </c>
      <c r="N19" s="47">
        <f>[14]countries!R83/[14]countries!R$10</f>
        <v>2.0426418047039822E-2</v>
      </c>
      <c r="O19" s="46" t="s">
        <v>48</v>
      </c>
      <c r="P19" s="47">
        <f>[14]countries!S82/[14]countries!S$10</f>
        <v>1.8756841929578567E-2</v>
      </c>
      <c r="Q19" s="46" t="s">
        <v>47</v>
      </c>
      <c r="R19" s="47">
        <f>[14]countries!T61/[14]countries!T$10</f>
        <v>1.902027696067778E-2</v>
      </c>
      <c r="S19" s="46" t="s">
        <v>150</v>
      </c>
      <c r="T19" s="47">
        <f>[14]countries!U91/[14]countries!U$10</f>
        <v>2.0292630249154411E-2</v>
      </c>
      <c r="U19" s="46" t="s">
        <v>177</v>
      </c>
      <c r="V19" s="47">
        <f>[14]countries!V123/[14]countries!V$10</f>
        <v>2.2268591392695086E-2</v>
      </c>
      <c r="W19" s="46" t="s">
        <v>135</v>
      </c>
      <c r="X19" s="47">
        <f>[14]countries!W72/[14]countries!W$10</f>
        <v>1.9478674153309609E-2</v>
      </c>
      <c r="Y19" s="46" t="s">
        <v>135</v>
      </c>
      <c r="Z19" s="47">
        <f>[14]countries!X72/[14]countries!X$10</f>
        <v>1.9834093026880311E-2</v>
      </c>
      <c r="AA19" s="47"/>
    </row>
    <row r="20" spans="1:27" hidden="1">
      <c r="A20" s="46" t="s">
        <v>239</v>
      </c>
      <c r="B20" s="47">
        <f>[14]countries!L193/[14]countries!L$10</f>
        <v>1.7466474203078931E-2</v>
      </c>
      <c r="C20" s="46" t="s">
        <v>102</v>
      </c>
      <c r="D20" s="47">
        <f>[14]countries!M31/[14]countries!M$10</f>
        <v>1.6788009120116063E-2</v>
      </c>
      <c r="E20" s="46" t="s">
        <v>214</v>
      </c>
      <c r="F20" s="47">
        <f>[14]countries!N163/[14]countries!N$10</f>
        <v>1.8157231029747464E-2</v>
      </c>
      <c r="G20" s="46" t="s">
        <v>135</v>
      </c>
      <c r="H20" s="47">
        <f>[14]countries!O72/[14]countries!O$10</f>
        <v>1.9728980641074575E-2</v>
      </c>
      <c r="I20" s="46" t="s">
        <v>135</v>
      </c>
      <c r="J20" s="47">
        <f>[14]countries!P72/[14]countries!P$10</f>
        <v>1.916318715593824E-2</v>
      </c>
      <c r="K20" s="46" t="s">
        <v>209</v>
      </c>
      <c r="L20" s="47">
        <f>[14]countries!Q158/[14]countries!Q$10</f>
        <v>1.9058952089217877E-2</v>
      </c>
      <c r="M20" s="46" t="s">
        <v>94</v>
      </c>
      <c r="N20" s="47">
        <f>[14]countries!R23/[14]countries!R$10</f>
        <v>1.9015148349888832E-2</v>
      </c>
      <c r="O20" s="46" t="s">
        <v>150</v>
      </c>
      <c r="P20" s="47">
        <f>[14]countries!S91/[14]countries!S$10</f>
        <v>1.7940475705482621E-2</v>
      </c>
      <c r="Q20" s="46" t="s">
        <v>189</v>
      </c>
      <c r="R20" s="47">
        <f>[14]countries!T136/[14]countries!T$10</f>
        <v>1.8995280945549753E-2</v>
      </c>
      <c r="S20" s="46" t="s">
        <v>186</v>
      </c>
      <c r="T20" s="47">
        <f>[14]countries!U132/[14]countries!U$10</f>
        <v>1.9021119402299079E-2</v>
      </c>
      <c r="U20" s="46" t="s">
        <v>230</v>
      </c>
      <c r="V20" s="47">
        <f>[14]countries!V181/[14]countries!V$10</f>
        <v>1.9786550692137275E-2</v>
      </c>
      <c r="W20" s="46" t="s">
        <v>186</v>
      </c>
      <c r="X20" s="47">
        <f>[14]countries!W132/[14]countries!W$10</f>
        <v>1.9234965273684197E-2</v>
      </c>
      <c r="Y20" s="46" t="s">
        <v>47</v>
      </c>
      <c r="Z20" s="47">
        <f>[14]countries!X61/[14]countries!X$10</f>
        <v>1.9117167683920657E-2</v>
      </c>
      <c r="AA20" s="47"/>
    </row>
    <row r="21" spans="1:27" hidden="1">
      <c r="A21" s="46" t="s">
        <v>135</v>
      </c>
      <c r="B21" s="47">
        <f>[14]countries!L72/[14]countries!L$10</f>
        <v>1.6194534014538978E-2</v>
      </c>
      <c r="C21" s="46" t="s">
        <v>135</v>
      </c>
      <c r="D21" s="47">
        <f>[14]countries!M72/[14]countries!M$10</f>
        <v>1.6221564410819764E-2</v>
      </c>
      <c r="E21" s="46" t="s">
        <v>239</v>
      </c>
      <c r="F21" s="47">
        <f>[14]countries!N193/[14]countries!N$10</f>
        <v>1.7982604418132007E-2</v>
      </c>
      <c r="G21" s="46" t="s">
        <v>101</v>
      </c>
      <c r="H21" s="47">
        <f>[14]countries!O30/[14]countries!O$10</f>
        <v>1.957391301628094E-2</v>
      </c>
      <c r="I21" s="46" t="s">
        <v>115</v>
      </c>
      <c r="J21" s="47">
        <f>[14]countries!P48/[14]countries!P$10</f>
        <v>1.8904253882101884E-2</v>
      </c>
      <c r="K21" s="46" t="s">
        <v>230</v>
      </c>
      <c r="L21" s="47">
        <f>[14]countries!Q181/[14]countries!Q$10</f>
        <v>1.8613645736691047E-2</v>
      </c>
      <c r="M21" s="46" t="s">
        <v>115</v>
      </c>
      <c r="N21" s="47">
        <f>[14]countries!R48/[14]countries!R$10</f>
        <v>1.8867455721014174E-2</v>
      </c>
      <c r="O21" s="46" t="s">
        <v>54</v>
      </c>
      <c r="P21" s="47">
        <f>[14]countries!S122/[14]countries!S$10</f>
        <v>1.662721947924457E-2</v>
      </c>
      <c r="Q21" s="46" t="s">
        <v>45</v>
      </c>
      <c r="R21" s="47">
        <f>[14]countries!T44/[14]countries!T$10</f>
        <v>1.822245728941764E-2</v>
      </c>
      <c r="S21" s="46" t="s">
        <v>135</v>
      </c>
      <c r="T21" s="47">
        <f>[14]countries!U72/[14]countries!U$10</f>
        <v>1.7905113927109244E-2</v>
      </c>
      <c r="U21" s="46" t="s">
        <v>135</v>
      </c>
      <c r="V21" s="47">
        <f>[14]countries!V72/[14]countries!V$10</f>
        <v>1.9360603049860311E-2</v>
      </c>
      <c r="W21" s="46" t="s">
        <v>142</v>
      </c>
      <c r="X21" s="47">
        <f>[14]countries!W79/[14]countries!W$10</f>
        <v>1.8471505417023731E-2</v>
      </c>
      <c r="Y21" s="46" t="s">
        <v>218</v>
      </c>
      <c r="Z21" s="47">
        <f>[14]countries!X167/[14]countries!X$10</f>
        <v>1.8345913185301935E-2</v>
      </c>
      <c r="AA21" s="47"/>
    </row>
    <row r="22" spans="1:27" hidden="1">
      <c r="A22" s="46" t="s">
        <v>184</v>
      </c>
      <c r="B22" s="47">
        <f>[14]countries!L130/[14]countries!L$10</f>
        <v>1.559626530621231E-2</v>
      </c>
      <c r="C22" s="46" t="s">
        <v>101</v>
      </c>
      <c r="D22" s="47">
        <f>[14]countries!M30/[14]countries!M$10</f>
        <v>1.6080843869831059E-2</v>
      </c>
      <c r="E22" s="46" t="s">
        <v>230</v>
      </c>
      <c r="F22" s="47">
        <f>[14]countries!N181/[14]countries!N$10</f>
        <v>1.663235807493765E-2</v>
      </c>
      <c r="G22" s="46" t="s">
        <v>47</v>
      </c>
      <c r="H22" s="47">
        <f>[14]countries!O61/[14]countries!O$10</f>
        <v>1.7589310803423137E-2</v>
      </c>
      <c r="I22" s="46" t="s">
        <v>215</v>
      </c>
      <c r="J22" s="47">
        <f>[14]countries!P164/[14]countries!P$10</f>
        <v>1.835800484778943E-2</v>
      </c>
      <c r="K22" s="46" t="s">
        <v>135</v>
      </c>
      <c r="L22" s="47">
        <f>[14]countries!Q72/[14]countries!Q$10</f>
        <v>1.6713769620811787E-2</v>
      </c>
      <c r="M22" s="46" t="s">
        <v>135</v>
      </c>
      <c r="N22" s="47">
        <f>[14]countries!R72/[14]countries!R$10</f>
        <v>1.7902734132030269E-2</v>
      </c>
      <c r="O22" s="46" t="s">
        <v>186</v>
      </c>
      <c r="P22" s="47">
        <f>[14]countries!S132/[14]countries!S$10</f>
        <v>1.6182108017394444E-2</v>
      </c>
      <c r="Q22" s="46" t="s">
        <v>54</v>
      </c>
      <c r="R22" s="47">
        <f>[14]countries!T122/[14]countries!T$10</f>
        <v>1.7190254693696182E-2</v>
      </c>
      <c r="S22" s="46" t="s">
        <v>13</v>
      </c>
      <c r="T22" s="47">
        <f>[14]countries!U177/[14]countries!U$10</f>
        <v>1.4642236966110996E-2</v>
      </c>
      <c r="U22" s="46" t="s">
        <v>150</v>
      </c>
      <c r="V22" s="47">
        <f>[14]countries!V91/[14]countries!V$10</f>
        <v>1.8595511737058056E-2</v>
      </c>
      <c r="W22" s="46" t="s">
        <v>230</v>
      </c>
      <c r="X22" s="47">
        <f>[14]countries!W181/[14]countries!W$10</f>
        <v>1.700727255450897E-2</v>
      </c>
      <c r="Y22" s="46" t="s">
        <v>48</v>
      </c>
      <c r="Z22" s="47">
        <f>[14]countries!X82/[14]countries!X$10</f>
        <v>1.8303218151864812E-2</v>
      </c>
      <c r="AA22" s="47"/>
    </row>
    <row r="23" spans="1:27" hidden="1">
      <c r="A23" s="46" t="s">
        <v>40</v>
      </c>
      <c r="B23" s="47">
        <f>[14]countries!L170/[14]countries!L$10</f>
        <v>1.5463255550451246E-2</v>
      </c>
      <c r="C23" s="46" t="s">
        <v>143</v>
      </c>
      <c r="D23" s="47">
        <f>[14]countries!M80/[14]countries!M$10</f>
        <v>1.5763453466680476E-2</v>
      </c>
      <c r="E23" s="46" t="s">
        <v>202</v>
      </c>
      <c r="F23" s="47">
        <f>[14]countries!N149/[14]countries!N$10</f>
        <v>1.6167999303383113E-2</v>
      </c>
      <c r="G23" s="46" t="s">
        <v>113</v>
      </c>
      <c r="H23" s="47">
        <f>[14]countries!O46/[14]countries!O$10</f>
        <v>1.6361115953544895E-2</v>
      </c>
      <c r="I23" s="46" t="s">
        <v>54</v>
      </c>
      <c r="J23" s="47">
        <f>[14]countries!P122/[14]countries!P$10</f>
        <v>1.4718216547748603E-2</v>
      </c>
      <c r="K23" s="46" t="s">
        <v>237</v>
      </c>
      <c r="L23" s="47">
        <f>[14]countries!Q191/[14]countries!Q$10</f>
        <v>1.6213332637320214E-2</v>
      </c>
      <c r="M23" s="46" t="s">
        <v>54</v>
      </c>
      <c r="N23" s="47">
        <f>[14]countries!R122/[14]countries!R$10</f>
        <v>1.7415792645101413E-2</v>
      </c>
      <c r="O23" s="46" t="s">
        <v>135</v>
      </c>
      <c r="P23" s="47">
        <f>[14]countries!S72/[14]countries!S$10</f>
        <v>1.5896274704868898E-2</v>
      </c>
      <c r="Q23" s="46" t="s">
        <v>150</v>
      </c>
      <c r="R23" s="47">
        <f>[14]countries!T91/[14]countries!T$10</f>
        <v>1.6624644380364491E-2</v>
      </c>
      <c r="S23" s="46" t="s">
        <v>239</v>
      </c>
      <c r="T23" s="47">
        <f>[14]countries!U193/[14]countries!U$10</f>
        <v>1.4293799877171555E-2</v>
      </c>
      <c r="U23" s="46" t="s">
        <v>49</v>
      </c>
      <c r="V23" s="47">
        <f>[14]countries!V83/[14]countries!V$10</f>
        <v>1.6392791842417067E-2</v>
      </c>
      <c r="W23" s="46" t="s">
        <v>94</v>
      </c>
      <c r="X23" s="47">
        <f>[14]countries!W23/[14]countries!W$10</f>
        <v>1.6056521983948652E-2</v>
      </c>
      <c r="Y23" s="46" t="s">
        <v>230</v>
      </c>
      <c r="Z23" s="47">
        <f>[14]countries!X181/[14]countries!X$10</f>
        <v>1.8166572093692004E-2</v>
      </c>
      <c r="AA23" s="47"/>
    </row>
    <row r="24" spans="1:27" hidden="1">
      <c r="A24" s="46" t="s">
        <v>195</v>
      </c>
      <c r="B24" s="47">
        <f>[14]countries!L142/[14]countries!L$10</f>
        <v>1.4823707952405625E-2</v>
      </c>
      <c r="C24" s="46" t="s">
        <v>184</v>
      </c>
      <c r="D24" s="47">
        <f>[14]countries!M130/[14]countries!M$10</f>
        <v>1.4043877603896767E-2</v>
      </c>
      <c r="E24" s="46" t="s">
        <v>101</v>
      </c>
      <c r="F24" s="47">
        <f>[14]countries!N30/[14]countries!N$10</f>
        <v>1.4341269527593289E-2</v>
      </c>
      <c r="G24" s="46" t="s">
        <v>195</v>
      </c>
      <c r="H24" s="47">
        <f>[14]countries!O142/[14]countries!O$10</f>
        <v>1.6012625336041579E-2</v>
      </c>
      <c r="I24" s="46" t="s">
        <v>101</v>
      </c>
      <c r="J24" s="47">
        <f>[14]countries!P30/[14]countries!P$10</f>
        <v>1.4233741160828525E-2</v>
      </c>
      <c r="K24" s="46" t="s">
        <v>202</v>
      </c>
      <c r="L24" s="47">
        <f>[14]countries!Q149/[14]countries!Q$10</f>
        <v>1.3710215559435414E-2</v>
      </c>
      <c r="M24" s="46" t="s">
        <v>113</v>
      </c>
      <c r="N24" s="47">
        <f>[14]countries!R46/[14]countries!R$10</f>
        <v>1.5566858606933695E-2</v>
      </c>
      <c r="O24" s="46" t="s">
        <v>115</v>
      </c>
      <c r="P24" s="47">
        <f>[14]countries!S48/[14]countries!S$10</f>
        <v>1.5319088539989732E-2</v>
      </c>
      <c r="Q24" s="46" t="s">
        <v>135</v>
      </c>
      <c r="R24" s="47">
        <f>[14]countries!T72/[14]countries!T$10</f>
        <v>1.5665014756101693E-2</v>
      </c>
      <c r="S24" s="46" t="s">
        <v>94</v>
      </c>
      <c r="T24" s="47">
        <f>[14]countries!U23/[14]countries!U$10</f>
        <v>1.4284826308926253E-2</v>
      </c>
      <c r="U24" s="46" t="s">
        <v>94</v>
      </c>
      <c r="V24" s="47">
        <f>[14]countries!V23/[14]countries!V$10</f>
        <v>1.6292939630325659E-2</v>
      </c>
      <c r="W24" s="46" t="s">
        <v>54</v>
      </c>
      <c r="X24" s="47">
        <f>[14]countries!W122/[14]countries!W$10</f>
        <v>1.5248961377861383E-2</v>
      </c>
      <c r="Y24" s="46" t="s">
        <v>208</v>
      </c>
      <c r="Z24" s="47">
        <f>[14]countries!X157/[14]countries!X$10</f>
        <v>1.7319476288890624E-2</v>
      </c>
      <c r="AA24" s="47"/>
    </row>
    <row r="25" spans="1:27" hidden="1">
      <c r="A25" s="46" t="s">
        <v>189</v>
      </c>
      <c r="B25" s="47">
        <f>[14]countries!L136/[14]countries!L$10</f>
        <v>1.433698397718617E-2</v>
      </c>
      <c r="C25" s="46" t="s">
        <v>195</v>
      </c>
      <c r="D25" s="47">
        <f>[14]countries!M142/[14]countries!M$10</f>
        <v>1.3882753394134096E-2</v>
      </c>
      <c r="E25" s="46" t="s">
        <v>135</v>
      </c>
      <c r="F25" s="47">
        <f>[14]countries!N72/[14]countries!N$10</f>
        <v>1.4293243272820779E-2</v>
      </c>
      <c r="G25" s="46" t="s">
        <v>209</v>
      </c>
      <c r="H25" s="47">
        <f>[14]countries!O158/[14]countries!O$10</f>
        <v>1.4966495022279855E-2</v>
      </c>
      <c r="I25" s="46" t="s">
        <v>239</v>
      </c>
      <c r="J25" s="47">
        <f>[14]countries!P193/[14]countries!P$10</f>
        <v>1.4185627533744045E-2</v>
      </c>
      <c r="K25" s="46" t="s">
        <v>47</v>
      </c>
      <c r="L25" s="47">
        <f>[14]countries!Q61/[14]countries!Q$10</f>
        <v>1.3077944458419455E-2</v>
      </c>
      <c r="M25" s="46" t="s">
        <v>202</v>
      </c>
      <c r="N25" s="47">
        <f>[14]countries!R149/[14]countries!R$10</f>
        <v>1.4145039436291657E-2</v>
      </c>
      <c r="O25" s="46" t="s">
        <v>156</v>
      </c>
      <c r="P25" s="47">
        <f>[14]countries!S99/[14]countries!S$10</f>
        <v>1.3400128526427432E-2</v>
      </c>
      <c r="Q25" s="46" t="s">
        <v>49</v>
      </c>
      <c r="R25" s="47">
        <f>[14]countries!T83/[14]countries!T$10</f>
        <v>1.5641105524240105E-2</v>
      </c>
      <c r="S25" s="46" t="s">
        <v>49</v>
      </c>
      <c r="T25" s="47">
        <f>[14]countries!U83/[14]countries!U$10</f>
        <v>1.295739481117643E-2</v>
      </c>
      <c r="U25" s="46" t="s">
        <v>165</v>
      </c>
      <c r="V25" s="47">
        <f>[14]countries!V109/[14]countries!V$10</f>
        <v>1.2404564009082903E-2</v>
      </c>
      <c r="W25" s="46" t="s">
        <v>207</v>
      </c>
      <c r="X25" s="47">
        <f>[14]countries!W156/[14]countries!W$10</f>
        <v>1.5063540271792594E-2</v>
      </c>
      <c r="Y25" s="46" t="s">
        <v>54</v>
      </c>
      <c r="Z25" s="47">
        <f>[14]countries!X122/[14]countries!X$10</f>
        <v>1.6247819974031762E-2</v>
      </c>
      <c r="AA25" s="47"/>
    </row>
    <row r="26" spans="1:27" hidden="1">
      <c r="A26" s="46" t="s">
        <v>207</v>
      </c>
      <c r="B26" s="47">
        <f>[14]countries!L156/[14]countries!L$10</f>
        <v>1.4297906628252229E-2</v>
      </c>
      <c r="C26" s="46" t="s">
        <v>239</v>
      </c>
      <c r="D26" s="47">
        <f>[14]countries!M193/[14]countries!M$10</f>
        <v>1.3455571820914074E-2</v>
      </c>
      <c r="E26" s="46" t="s">
        <v>102</v>
      </c>
      <c r="F26" s="47">
        <f>[14]countries!N31/[14]countries!N$10</f>
        <v>1.3682443789992683E-2</v>
      </c>
      <c r="G26" s="46" t="s">
        <v>207</v>
      </c>
      <c r="H26" s="47">
        <f>[14]countries!O156/[14]countries!O$10</f>
        <v>1.418720613080102E-2</v>
      </c>
      <c r="I26" s="46" t="s">
        <v>48</v>
      </c>
      <c r="J26" s="47">
        <f>[14]countries!P82/[14]countries!P$10</f>
        <v>1.4046447104606919E-2</v>
      </c>
      <c r="K26" s="46" t="s">
        <v>239</v>
      </c>
      <c r="L26" s="47">
        <f>[14]countries!Q193/[14]countries!Q$10</f>
        <v>1.2953567624310585E-2</v>
      </c>
      <c r="M26" s="46" t="s">
        <v>150</v>
      </c>
      <c r="N26" s="47">
        <f>[14]countries!R91/[14]countries!R$10</f>
        <v>1.4138237802067168E-2</v>
      </c>
      <c r="O26" s="46" t="s">
        <v>47</v>
      </c>
      <c r="P26" s="47">
        <f>[14]countries!S61/[14]countries!S$10</f>
        <v>1.3124808623098231E-2</v>
      </c>
      <c r="Q26" s="46" t="s">
        <v>186</v>
      </c>
      <c r="R26" s="47">
        <f>[14]countries!T132/[14]countries!T$10</f>
        <v>1.4918394652060308E-2</v>
      </c>
      <c r="S26" s="46" t="s">
        <v>142</v>
      </c>
      <c r="T26" s="47">
        <f>[14]countries!U79/[14]countries!U$10</f>
        <v>1.2528742776824735E-2</v>
      </c>
      <c r="U26" s="46" t="s">
        <v>105</v>
      </c>
      <c r="V26" s="47">
        <f>[14]countries!V35/[14]countries!V$10</f>
        <v>1.2063761663938148E-2</v>
      </c>
      <c r="W26" s="46" t="s">
        <v>119</v>
      </c>
      <c r="X26" s="47">
        <f>[14]countries!W52/[14]countries!W$10</f>
        <v>1.4580301635928852E-2</v>
      </c>
      <c r="Y26" s="46" t="s">
        <v>149</v>
      </c>
      <c r="Z26" s="47">
        <f>[14]countries!X89/[14]countries!X$10</f>
        <v>1.5552077513985643E-2</v>
      </c>
      <c r="AA26" s="47"/>
    </row>
    <row r="27" spans="1:27" hidden="1">
      <c r="A27" s="46" t="s">
        <v>150</v>
      </c>
      <c r="B27" s="47">
        <f>[14]countries!L91/[14]countries!L$10</f>
        <v>1.385888270337467E-2</v>
      </c>
      <c r="C27" s="46" t="s">
        <v>54</v>
      </c>
      <c r="D27" s="47">
        <f>[14]countries!M122/[14]countries!M$10</f>
        <v>1.1927077935537352E-2</v>
      </c>
      <c r="E27" s="46" t="s">
        <v>195</v>
      </c>
      <c r="F27" s="47">
        <f>[14]countries!N142/[14]countries!N$10</f>
        <v>1.3337127145021813E-2</v>
      </c>
      <c r="G27" s="46" t="s">
        <v>184</v>
      </c>
      <c r="H27" s="47">
        <f>[14]countries!O130/[14]countries!O$10</f>
        <v>1.3746201707422944E-2</v>
      </c>
      <c r="I27" s="46" t="s">
        <v>162</v>
      </c>
      <c r="J27" s="47">
        <f>[14]countries!P105/[14]countries!P$10</f>
        <v>1.3704339484895812E-2</v>
      </c>
      <c r="K27" s="46" t="s">
        <v>186</v>
      </c>
      <c r="L27" s="47">
        <f>[14]countries!Q132/[14]countries!Q$10</f>
        <v>1.1825387176162475E-2</v>
      </c>
      <c r="M27" s="46" t="s">
        <v>105</v>
      </c>
      <c r="N27" s="47">
        <f>[14]countries!R35/[14]countries!R$10</f>
        <v>1.3337171861056214E-2</v>
      </c>
      <c r="O27" s="46" t="s">
        <v>105</v>
      </c>
      <c r="P27" s="47">
        <f>[14]countries!S35/[14]countries!S$10</f>
        <v>1.3099313605797101E-2</v>
      </c>
      <c r="Q27" s="46" t="s">
        <v>13</v>
      </c>
      <c r="R27" s="47">
        <f>[14]countries!T177/[14]countries!T$10</f>
        <v>1.3568006066665706E-2</v>
      </c>
      <c r="S27" s="46" t="s">
        <v>45</v>
      </c>
      <c r="T27" s="47">
        <f>[14]countries!U44/[14]countries!U$10</f>
        <v>1.2508716398911445E-2</v>
      </c>
      <c r="U27" s="46" t="s">
        <v>13</v>
      </c>
      <c r="V27" s="47">
        <f>[14]countries!V177/[14]countries!V$10</f>
        <v>1.1989674197602331E-2</v>
      </c>
      <c r="W27" s="46" t="s">
        <v>202</v>
      </c>
      <c r="X27" s="47">
        <f>[14]countries!W149/[14]countries!W$10</f>
        <v>1.4282594083065141E-2</v>
      </c>
      <c r="Y27" s="46" t="s">
        <v>147</v>
      </c>
      <c r="Z27" s="47">
        <f>[14]countries!X86/[14]countries!X$10</f>
        <v>1.4276933816112822E-2</v>
      </c>
      <c r="AA27" s="47"/>
    </row>
    <row r="28" spans="1:27" hidden="1">
      <c r="A28" s="46" t="s">
        <v>149</v>
      </c>
      <c r="B28" s="47">
        <f>[14]countries!L89/[14]countries!L$10</f>
        <v>1.3649736328798651E-2</v>
      </c>
      <c r="E28" s="46" t="s">
        <v>207</v>
      </c>
      <c r="F28" s="47">
        <f>[14]countries!N156/[14]countries!N$10</f>
        <v>1.2486983703983172E-2</v>
      </c>
      <c r="G28" s="46" t="s">
        <v>215</v>
      </c>
      <c r="H28" s="47">
        <f>[14]countries!O164/[14]countries!O$10</f>
        <v>1.3442321839727565E-2</v>
      </c>
      <c r="I28" s="46" t="s">
        <v>184</v>
      </c>
      <c r="J28" s="47">
        <f>[14]countries!P130/[14]countries!P$10</f>
        <v>1.3000393105028861E-2</v>
      </c>
      <c r="K28" s="46" t="s">
        <v>150</v>
      </c>
      <c r="L28" s="47">
        <f>[14]countries!Q91/[14]countries!Q$10</f>
        <v>1.1583824459809704E-2</v>
      </c>
      <c r="M28" s="46" t="s">
        <v>156</v>
      </c>
      <c r="N28" s="47">
        <f>[14]countries!R99/[14]countries!R$10</f>
        <v>1.3154082972441859E-2</v>
      </c>
      <c r="O28" s="46" t="s">
        <v>239</v>
      </c>
      <c r="P28" s="47">
        <f>[14]countries!S193/[14]countries!S$10</f>
        <v>1.3009029704323515E-2</v>
      </c>
      <c r="Q28" s="46" t="s">
        <v>207</v>
      </c>
      <c r="R28" s="47">
        <f>[14]countries!T156/[14]countries!T$10</f>
        <v>1.3495674602599593E-2</v>
      </c>
      <c r="S28" s="46" t="s">
        <v>207</v>
      </c>
      <c r="T28" s="47">
        <f>[14]countries!U156/[14]countries!U$10</f>
        <v>1.2165094395371921E-2</v>
      </c>
      <c r="U28" s="46" t="s">
        <v>197</v>
      </c>
      <c r="V28" s="47">
        <f>[14]countries!V144/[14]countries!V$10</f>
        <v>1.1824580783812219E-2</v>
      </c>
      <c r="W28" s="46" t="s">
        <v>165</v>
      </c>
      <c r="X28" s="47">
        <f>[14]countries!W109/[14]countries!W$10</f>
        <v>1.3721381802953018E-2</v>
      </c>
      <c r="Y28" s="46" t="s">
        <v>43</v>
      </c>
      <c r="Z28" s="47">
        <f>[14]countries!X33/[14]countries!X$10</f>
        <v>1.4067519616117871E-2</v>
      </c>
      <c r="AA28" s="47"/>
    </row>
    <row r="29" spans="1:27" hidden="1">
      <c r="A29" s="46" t="s">
        <v>101</v>
      </c>
      <c r="B29" s="47">
        <f>[14]countries!L30/[14]countries!L$10</f>
        <v>1.3370324110834371E-2</v>
      </c>
      <c r="C29" s="46" t="s">
        <v>150</v>
      </c>
      <c r="D29" s="47">
        <f>[14]countries!M91/[14]countries!M$10</f>
        <v>1.1538436625557045E-2</v>
      </c>
      <c r="E29" s="46" t="s">
        <v>184</v>
      </c>
      <c r="F29" s="47">
        <f>[14]countries!N130/[14]countries!N$10</f>
        <v>1.2446673142600345E-2</v>
      </c>
      <c r="G29" s="46" t="s">
        <v>48</v>
      </c>
      <c r="H29" s="47">
        <f>[14]countries!O82/[14]countries!O$10</f>
        <v>1.3316884971263925E-2</v>
      </c>
      <c r="I29" s="46" t="s">
        <v>102</v>
      </c>
      <c r="J29" s="47">
        <f>[14]countries!P31/[14]countries!P$10</f>
        <v>1.2595297613898009E-2</v>
      </c>
      <c r="K29" s="46" t="s">
        <v>165</v>
      </c>
      <c r="L29" s="47">
        <f>[14]countries!Q109/[14]countries!Q$10</f>
        <v>1.1386206449298397E-2</v>
      </c>
      <c r="M29" s="46" t="s">
        <v>239</v>
      </c>
      <c r="N29" s="47">
        <f>[14]countries!R193/[14]countries!R$10</f>
        <v>1.2916997436616747E-2</v>
      </c>
      <c r="O29" s="46" t="s">
        <v>49</v>
      </c>
      <c r="P29" s="47">
        <f>[14]countries!S83/[14]countries!S$10</f>
        <v>1.2939772621242613E-2</v>
      </c>
      <c r="Q29" s="46" t="s">
        <v>239</v>
      </c>
      <c r="R29" s="47">
        <f>[14]countries!T193/[14]countries!T$10</f>
        <v>1.349531234151078E-2</v>
      </c>
      <c r="S29" s="46" t="s">
        <v>105</v>
      </c>
      <c r="T29" s="47">
        <f>[14]countries!U35/[14]countries!U$10</f>
        <v>1.2128652953595274E-2</v>
      </c>
      <c r="U29" s="46" t="s">
        <v>207</v>
      </c>
      <c r="V29" s="47">
        <f>[14]countries!V156/[14]countries!V$10</f>
        <v>1.174551729361803E-2</v>
      </c>
      <c r="W29" s="46" t="s">
        <v>197</v>
      </c>
      <c r="X29" s="47">
        <f>[14]countries!W144/[14]countries!W$10</f>
        <v>1.3572583014986782E-2</v>
      </c>
      <c r="Y29" s="46" t="s">
        <v>142</v>
      </c>
      <c r="Z29" s="47">
        <f>[14]countries!X79/[14]countries!X$10</f>
        <v>1.3987507586874517E-2</v>
      </c>
      <c r="AA29" s="47"/>
    </row>
    <row r="30" spans="1:27" hidden="1">
      <c r="A30" s="46" t="s">
        <v>54</v>
      </c>
      <c r="B30" s="47">
        <f>[14]countries!L122/[14]countries!L$10</f>
        <v>1.2113427784325325E-2</v>
      </c>
      <c r="C30" s="46" t="s">
        <v>207</v>
      </c>
      <c r="D30" s="47">
        <f>[14]countries!M156/[14]countries!M$10</f>
        <v>1.1297964815006729E-2</v>
      </c>
      <c r="E30" s="46" t="s">
        <v>149</v>
      </c>
      <c r="F30" s="47">
        <f>[14]countries!N89/[14]countries!N$10</f>
        <v>1.1882010356979941E-2</v>
      </c>
      <c r="G30" s="46" t="s">
        <v>115</v>
      </c>
      <c r="H30" s="47">
        <f>[14]countries!O48/[14]countries!O$10</f>
        <v>1.2948969746833168E-2</v>
      </c>
      <c r="I30" s="46" t="s">
        <v>201</v>
      </c>
      <c r="J30" s="47">
        <f>[14]countries!P148/[14]countries!P$10</f>
        <v>1.2546576874799844E-2</v>
      </c>
      <c r="K30" s="46" t="s">
        <v>54</v>
      </c>
      <c r="L30" s="47">
        <f>[14]countries!Q122/[14]countries!Q$10</f>
        <v>1.1233065807729661E-2</v>
      </c>
      <c r="M30" s="46" t="s">
        <v>201</v>
      </c>
      <c r="N30" s="47">
        <f>[14]countries!R148/[14]countries!R$10</f>
        <v>1.2552762983452178E-2</v>
      </c>
      <c r="O30" s="46" t="s">
        <v>165</v>
      </c>
      <c r="P30" s="47">
        <f>[14]countries!S109/[14]countries!S$10</f>
        <v>1.2412393732431115E-2</v>
      </c>
      <c r="Q30" s="46" t="s">
        <v>156</v>
      </c>
      <c r="R30" s="47">
        <f>[14]countries!T99/[14]countries!T$10</f>
        <v>1.2655108122859648E-2</v>
      </c>
      <c r="S30" s="46" t="s">
        <v>113</v>
      </c>
      <c r="T30" s="47">
        <f>[14]countries!U46/[14]countries!U$10</f>
        <v>1.1944257069530275E-2</v>
      </c>
      <c r="U30" s="46" t="s">
        <v>163</v>
      </c>
      <c r="V30" s="47">
        <f>[14]countries!V106/[14]countries!V$10</f>
        <v>1.1734348884513674E-2</v>
      </c>
      <c r="W30" s="46" t="s">
        <v>208</v>
      </c>
      <c r="X30" s="47">
        <f>[14]countries!W157/[14]countries!W$10</f>
        <v>1.2016519414887537E-2</v>
      </c>
      <c r="Y30" s="46" t="s">
        <v>163</v>
      </c>
      <c r="Z30" s="47">
        <f>[14]countries!X106/[14]countries!X$10</f>
        <v>1.2879302567299558E-2</v>
      </c>
      <c r="AA30" s="47"/>
    </row>
    <row r="31" spans="1:27" hidden="1">
      <c r="A31" s="46" t="s">
        <v>163</v>
      </c>
      <c r="B31" s="47">
        <f>[14]countries!L106/[14]countries!L$10</f>
        <v>1.1989591115168471E-2</v>
      </c>
      <c r="C31" s="46" t="s">
        <v>201</v>
      </c>
      <c r="D31" s="47">
        <f>[14]countries!M148/[14]countries!M$10</f>
        <v>1.0946406363353709E-2</v>
      </c>
      <c r="E31" s="46" t="s">
        <v>107</v>
      </c>
      <c r="F31" s="47">
        <f>[14]countries!N37/[14]countries!N$10</f>
        <v>1.1760606283440249E-2</v>
      </c>
      <c r="G31" s="46" t="s">
        <v>54</v>
      </c>
      <c r="H31" s="47">
        <f>[14]countries!O122/[14]countries!O$10</f>
        <v>1.2500393019059652E-2</v>
      </c>
      <c r="I31" s="46" t="s">
        <v>105</v>
      </c>
      <c r="J31" s="47">
        <f>[14]countries!P35/[14]countries!P$10</f>
        <v>1.1509629555427052E-2</v>
      </c>
      <c r="K31" s="46" t="s">
        <v>105</v>
      </c>
      <c r="L31" s="47">
        <f>[14]countries!Q35/[14]countries!Q$10</f>
        <v>1.0924121209086647E-2</v>
      </c>
      <c r="M31" s="46" t="s">
        <v>165</v>
      </c>
      <c r="N31" s="47">
        <f>[14]countries!R109/[14]countries!R$10</f>
        <v>1.2434359024401346E-2</v>
      </c>
      <c r="O31" s="46" t="s">
        <v>201</v>
      </c>
      <c r="P31" s="47">
        <f>[14]countries!S148/[14]countries!S$10</f>
        <v>1.2000136674319558E-2</v>
      </c>
      <c r="Q31" s="46" t="s">
        <v>201</v>
      </c>
      <c r="R31" s="47">
        <f>[14]countries!T148/[14]countries!T$10</f>
        <v>1.2577101235068812E-2</v>
      </c>
      <c r="S31" s="46" t="s">
        <v>201</v>
      </c>
      <c r="T31" s="47">
        <f>[14]countries!U148/[14]countries!U$10</f>
        <v>1.1349922323917804E-2</v>
      </c>
      <c r="U31" s="46" t="s">
        <v>54</v>
      </c>
      <c r="V31" s="47">
        <f>[14]countries!V122/[14]countries!V$10</f>
        <v>1.1124951829324594E-2</v>
      </c>
      <c r="W31" s="46" t="s">
        <v>215</v>
      </c>
      <c r="X31" s="47">
        <f>[14]countries!W164/[14]countries!W$10</f>
        <v>1.2011130545256831E-2</v>
      </c>
      <c r="Y31" s="46" t="s">
        <v>105</v>
      </c>
      <c r="Z31" s="47">
        <f>[14]countries!X35/[14]countries!X$10</f>
        <v>1.2701717569609918E-2</v>
      </c>
      <c r="AA31" s="47"/>
    </row>
    <row r="32" spans="1:27" hidden="1">
      <c r="A32" s="46" t="s">
        <v>201</v>
      </c>
      <c r="B32" s="47">
        <f>[14]countries!L148/[14]countries!L$10</f>
        <v>1.1878780228989598E-2</v>
      </c>
      <c r="C32" s="46" t="s">
        <v>107</v>
      </c>
      <c r="D32" s="47">
        <f>[14]countries!M37/[14]countries!M$10</f>
        <v>1.0862200746191307E-2</v>
      </c>
      <c r="E32" s="46" t="s">
        <v>194</v>
      </c>
      <c r="F32" s="47">
        <f>[14]countries!N141/[14]countries!N$10</f>
        <v>1.1197045739732658E-2</v>
      </c>
      <c r="G32" s="46" t="s">
        <v>165</v>
      </c>
      <c r="H32" s="47">
        <f>[14]countries!O109/[14]countries!O$10</f>
        <v>1.2004571696471089E-2</v>
      </c>
      <c r="I32" s="46" t="s">
        <v>207</v>
      </c>
      <c r="J32" s="47">
        <f>[14]countries!P156/[14]countries!P$10</f>
        <v>1.1373484686358345E-2</v>
      </c>
      <c r="K32" s="46" t="s">
        <v>149</v>
      </c>
      <c r="L32" s="47">
        <f>[14]countries!Q89/[14]countries!Q$10</f>
        <v>1.0882307155649619E-2</v>
      </c>
      <c r="M32" s="46" t="s">
        <v>209</v>
      </c>
      <c r="N32" s="47">
        <f>[14]countries!R158/[14]countries!R$10</f>
        <v>1.2200743710119345E-2</v>
      </c>
      <c r="O32" s="46" t="s">
        <v>202</v>
      </c>
      <c r="P32" s="47">
        <f>[14]countries!S149/[14]countries!S$10</f>
        <v>1.1640446662189713E-2</v>
      </c>
      <c r="Q32" s="46" t="s">
        <v>113</v>
      </c>
      <c r="R32" s="47">
        <f>[14]countries!T46/[14]countries!T$10</f>
        <v>1.1976351596122363E-2</v>
      </c>
      <c r="S32" s="46" t="s">
        <v>165</v>
      </c>
      <c r="T32" s="47">
        <f>[14]countries!U109/[14]countries!U$10</f>
        <v>1.1179533961016197E-2</v>
      </c>
      <c r="U32" s="46" t="s">
        <v>149</v>
      </c>
      <c r="V32" s="47">
        <f>[14]countries!V89/[14]countries!V$10</f>
        <v>1.0848506059414832E-2</v>
      </c>
      <c r="W32" s="46" t="s">
        <v>206</v>
      </c>
      <c r="X32" s="47">
        <f>[14]countries!W155/[14]countries!W$10</f>
        <v>1.1781278758967522E-2</v>
      </c>
      <c r="Y32" s="46" t="s">
        <v>202</v>
      </c>
      <c r="Z32" s="47">
        <f>[14]countries!X149/[14]countries!X$10</f>
        <v>1.1961963005686452E-2</v>
      </c>
      <c r="AA32" s="47"/>
    </row>
    <row r="33" spans="1:27" hidden="1">
      <c r="A33" s="46" t="s">
        <v>192</v>
      </c>
      <c r="B33" s="47">
        <f>[14]countries!L139/[14]countries!L$10</f>
        <v>1.1665230772843557E-2</v>
      </c>
      <c r="C33" s="46" t="s">
        <v>105</v>
      </c>
      <c r="D33" s="47">
        <f>[14]countries!M35/[14]countries!M$10</f>
        <v>1.0632254637786293E-2</v>
      </c>
      <c r="E33" s="46" t="s">
        <v>105</v>
      </c>
      <c r="F33" s="47">
        <f>[14]countries!N35/[14]countries!N$10</f>
        <v>1.0566405902473951E-2</v>
      </c>
      <c r="G33" s="46" t="s">
        <v>156</v>
      </c>
      <c r="H33" s="47">
        <f>[14]countries!O99/[14]countries!O$10</f>
        <v>1.1689662602808433E-2</v>
      </c>
      <c r="I33" s="46" t="s">
        <v>150</v>
      </c>
      <c r="J33" s="47">
        <f>[14]countries!P91/[14]countries!P$10</f>
        <v>1.1212903558738847E-2</v>
      </c>
      <c r="K33" s="46" t="s">
        <v>207</v>
      </c>
      <c r="L33" s="47">
        <f>[14]countries!Q156/[14]countries!Q$10</f>
        <v>1.069747305956492E-2</v>
      </c>
      <c r="M33" s="46" t="s">
        <v>184</v>
      </c>
      <c r="N33" s="47">
        <f>[14]countries!R130/[14]countries!R$10</f>
        <v>1.1765300310890207E-2</v>
      </c>
      <c r="O33" s="46" t="s">
        <v>184</v>
      </c>
      <c r="P33" s="47">
        <f>[14]countries!S130/[14]countries!S$10</f>
        <v>1.1607723676066099E-2</v>
      </c>
      <c r="Q33" s="46" t="s">
        <v>105</v>
      </c>
      <c r="R33" s="47">
        <f>[14]countries!T35/[14]countries!T$10</f>
        <v>1.1917182284949748E-2</v>
      </c>
      <c r="S33" s="46" t="s">
        <v>197</v>
      </c>
      <c r="T33" s="47">
        <f>[14]countries!U144/[14]countries!U$10</f>
        <v>1.0516365380936732E-2</v>
      </c>
      <c r="U33" s="46" t="s">
        <v>201</v>
      </c>
      <c r="V33" s="47">
        <f>[14]countries!V148/[14]countries!V$10</f>
        <v>1.0512458581512523E-2</v>
      </c>
      <c r="W33" s="46" t="s">
        <v>201</v>
      </c>
      <c r="X33" s="47">
        <f>[14]countries!W148/[14]countries!W$10</f>
        <v>1.128011388331184E-2</v>
      </c>
      <c r="Y33" s="46" t="s">
        <v>201</v>
      </c>
      <c r="Z33" s="47">
        <f>[14]countries!X148/[14]countries!X$10</f>
        <v>1.184858519195753E-2</v>
      </c>
      <c r="AA33" s="47"/>
    </row>
    <row r="34" spans="1:27" hidden="1">
      <c r="A34" s="46" t="s">
        <v>107</v>
      </c>
      <c r="B34" s="47">
        <f>[14]countries!L37/[14]countries!L$10</f>
        <v>1.1269320355005791E-2</v>
      </c>
      <c r="C34" s="46" t="s">
        <v>149</v>
      </c>
      <c r="D34" s="47">
        <f>[14]countries!M89/[14]countries!M$10</f>
        <v>1.052715955021245E-2</v>
      </c>
      <c r="E34" s="46" t="s">
        <v>201</v>
      </c>
      <c r="F34" s="47">
        <f>[14]countries!N148/[14]countries!N$10</f>
        <v>1.037996955607837E-2</v>
      </c>
      <c r="G34" s="46" t="s">
        <v>105</v>
      </c>
      <c r="H34" s="47">
        <f>[14]countries!O35/[14]countries!O$10</f>
        <v>1.1605708793206784E-2</v>
      </c>
      <c r="I34" s="46" t="s">
        <v>165</v>
      </c>
      <c r="J34" s="47">
        <f>[14]countries!P109/[14]countries!P$10</f>
        <v>1.0831485436141682E-2</v>
      </c>
      <c r="K34" s="46" t="s">
        <v>101</v>
      </c>
      <c r="L34" s="47">
        <f>[14]countries!Q30/[14]countries!Q$10</f>
        <v>1.0103820033379333E-2</v>
      </c>
      <c r="M34" s="46" t="s">
        <v>207</v>
      </c>
      <c r="N34" s="47">
        <f>[14]countries!R156/[14]countries!R$10</f>
        <v>1.1306814640614832E-2</v>
      </c>
      <c r="O34" s="46" t="s">
        <v>162</v>
      </c>
      <c r="P34" s="47">
        <f>[14]countries!S105/[14]countries!S$10</f>
        <v>1.1320050516931194E-2</v>
      </c>
      <c r="Q34" s="46" t="s">
        <v>165</v>
      </c>
      <c r="R34" s="47">
        <f>[14]countries!T109/[14]countries!T$10</f>
        <v>1.1653818473383478E-2</v>
      </c>
      <c r="S34" s="46" t="s">
        <v>134</v>
      </c>
      <c r="T34" s="47">
        <f>[14]countries!U71/[14]countries!U$10</f>
        <v>1.0209731987969295E-2</v>
      </c>
      <c r="U34" s="46" t="s">
        <v>239</v>
      </c>
      <c r="V34" s="47">
        <f>[14]countries!V193/[14]countries!V$10</f>
        <v>1.0474640800188869E-2</v>
      </c>
      <c r="W34" s="46" t="s">
        <v>239</v>
      </c>
      <c r="X34" s="47">
        <f>[14]countries!W193/[14]countries!W$10</f>
        <v>1.1103490931742161E-2</v>
      </c>
      <c r="Y34" s="46" t="s">
        <v>207</v>
      </c>
      <c r="Z34" s="47">
        <f>[14]countries!X156/[14]countries!X$10</f>
        <v>1.1712597669004836E-2</v>
      </c>
      <c r="AA34" s="47"/>
    </row>
    <row r="35" spans="1:27" hidden="1">
      <c r="A35" s="46" t="s">
        <v>143</v>
      </c>
      <c r="B35" s="47">
        <f>[14]countries!L80/[14]countries!L$10</f>
        <v>1.1137961754833486E-2</v>
      </c>
      <c r="C35" s="46" t="s">
        <v>194</v>
      </c>
      <c r="D35" s="47">
        <f>[14]countries!M141/[14]countries!M$10</f>
        <v>1.0399555653435583E-2</v>
      </c>
      <c r="E35" s="46" t="s">
        <v>165</v>
      </c>
      <c r="F35" s="47">
        <f>[14]countries!N109/[14]countries!N$10</f>
        <v>1.0069924652317472E-2</v>
      </c>
      <c r="G35" s="46" t="s">
        <v>107</v>
      </c>
      <c r="H35" s="47">
        <f>[14]countries!O37/[14]countries!O$10</f>
        <v>1.1510396527011971E-2</v>
      </c>
      <c r="I35" s="46" t="s">
        <v>143</v>
      </c>
      <c r="J35" s="47">
        <f>[14]countries!P80/[14]countries!P$10</f>
        <v>1.0676064760638499E-2</v>
      </c>
      <c r="K35" s="46" t="s">
        <v>184</v>
      </c>
      <c r="L35" s="47">
        <f>[14]countries!Q130/[14]countries!Q$10</f>
        <v>1.0088372803447184E-2</v>
      </c>
      <c r="M35" s="46" t="s">
        <v>162</v>
      </c>
      <c r="N35" s="47">
        <f>[14]countries!R105/[14]countries!R$10</f>
        <v>1.1236854974305785E-2</v>
      </c>
      <c r="O35" s="46" t="s">
        <v>207</v>
      </c>
      <c r="P35" s="47">
        <f>[14]countries!S156/[14]countries!S$10</f>
        <v>1.1109913750619311E-2</v>
      </c>
      <c r="Q35" s="46" t="s">
        <v>202</v>
      </c>
      <c r="R35" s="47">
        <f>[14]countries!T149/[14]countries!T$10</f>
        <v>1.1511329111784117E-2</v>
      </c>
      <c r="S35" s="46" t="s">
        <v>54</v>
      </c>
      <c r="T35" s="47">
        <f>[14]countries!U122/[14]countries!U$10</f>
        <v>9.8448798351664975E-3</v>
      </c>
      <c r="U35" s="46" t="s">
        <v>113</v>
      </c>
      <c r="V35" s="47">
        <f>[14]countries!V46/[14]countries!V$10</f>
        <v>1.0210026909231245E-2</v>
      </c>
      <c r="W35" s="46" t="s">
        <v>113</v>
      </c>
      <c r="X35" s="47">
        <f>[14]countries!W46/[14]countries!W$10</f>
        <v>1.1000552524102548E-2</v>
      </c>
      <c r="Y35" s="46" t="s">
        <v>226</v>
      </c>
      <c r="Z35" s="47">
        <f>[14]countries!X176/[14]countries!X$10</f>
        <v>1.1162391492603004E-2</v>
      </c>
      <c r="AA35" s="47"/>
    </row>
    <row r="36" spans="1:27" hidden="1">
      <c r="A36" s="46" t="s">
        <v>181</v>
      </c>
      <c r="B36" s="47">
        <f>[14]countries!L127/[14]countries!L$10</f>
        <v>1.0241934655334115E-2</v>
      </c>
      <c r="C36" s="46" t="s">
        <v>163</v>
      </c>
      <c r="D36" s="47">
        <f>[14]countries!M106/[14]countries!M$10</f>
        <v>1.0321179655922887E-2</v>
      </c>
      <c r="E36" s="46" t="s">
        <v>85</v>
      </c>
      <c r="F36" s="47">
        <f>[14]countries!N14/[14]countries!N$10</f>
        <v>9.8798666539226532E-3</v>
      </c>
      <c r="G36" s="46" t="s">
        <v>102</v>
      </c>
      <c r="H36" s="47">
        <f>[14]countries!O31/[14]countries!O$10</f>
        <v>1.1458707318747426E-2</v>
      </c>
      <c r="I36" s="46" t="s">
        <v>149</v>
      </c>
      <c r="J36" s="47">
        <f>[14]countries!P89/[14]countries!P$10</f>
        <v>1.0607764659099015E-2</v>
      </c>
      <c r="K36" s="46" t="s">
        <v>162</v>
      </c>
      <c r="L36" s="47">
        <f>[14]countries!Q105/[14]countries!Q$10</f>
        <v>9.7254960658169198E-3</v>
      </c>
      <c r="M36" s="46" t="s">
        <v>47</v>
      </c>
      <c r="N36" s="47">
        <f>[14]countries!R61/[14]countries!R$10</f>
        <v>1.102350575383553E-2</v>
      </c>
      <c r="O36" s="46" t="s">
        <v>13</v>
      </c>
      <c r="P36" s="47">
        <f>[14]countries!S177/[14]countries!S$10</f>
        <v>1.0828417219387258E-2</v>
      </c>
      <c r="Q36" s="46" t="s">
        <v>142</v>
      </c>
      <c r="R36" s="47">
        <f>[14]countries!T79/[14]countries!T$10</f>
        <v>1.1275980157752635E-2</v>
      </c>
      <c r="S36" s="46" t="s">
        <v>181</v>
      </c>
      <c r="T36" s="47">
        <f>[14]countries!U127/[14]countries!U$10</f>
        <v>9.8228836495896053E-3</v>
      </c>
      <c r="U36" s="46" t="s">
        <v>181</v>
      </c>
      <c r="V36" s="47">
        <f>[14]countries!V127/[14]countries!V$10</f>
        <v>9.454777065837772E-3</v>
      </c>
      <c r="W36" s="46" t="s">
        <v>149</v>
      </c>
      <c r="X36" s="47">
        <f>[14]countries!W89/[14]countries!W$10</f>
        <v>1.0611234187516829E-2</v>
      </c>
      <c r="Y36" s="46" t="s">
        <v>240</v>
      </c>
      <c r="Z36" s="47">
        <f>[14]countries!X194/[14]countries!X$10</f>
        <v>1.0988977217974061E-2</v>
      </c>
      <c r="AA36" s="47"/>
    </row>
    <row r="37" spans="1:27" hidden="1">
      <c r="A37" s="46" t="s">
        <v>194</v>
      </c>
      <c r="B37" s="47">
        <f>[14]countries!L141/[14]countries!L$10</f>
        <v>9.7330118105324655E-3</v>
      </c>
      <c r="C37" s="46" t="s">
        <v>226</v>
      </c>
      <c r="D37" s="47">
        <f>[14]countries!M176/[14]countries!M$10</f>
        <v>9.8418553736138396E-3</v>
      </c>
      <c r="E37" s="46" t="s">
        <v>113</v>
      </c>
      <c r="F37" s="47">
        <f>[14]countries!N46/[14]countries!N$10</f>
        <v>9.4366079418419374E-3</v>
      </c>
      <c r="G37" s="46" t="s">
        <v>239</v>
      </c>
      <c r="H37" s="47">
        <f>[14]countries!O193/[14]countries!O$10</f>
        <v>1.1197627432417591E-2</v>
      </c>
      <c r="I37" s="46" t="s">
        <v>186</v>
      </c>
      <c r="J37" s="47">
        <f>[14]countries!P132/[14]countries!P$10</f>
        <v>1.0292369967990019E-2</v>
      </c>
      <c r="K37" s="46" t="s">
        <v>113</v>
      </c>
      <c r="L37" s="47">
        <f>[14]countries!Q46/[14]countries!Q$10</f>
        <v>9.5594383440462984E-3</v>
      </c>
      <c r="M37" s="46" t="s">
        <v>101</v>
      </c>
      <c r="N37" s="47">
        <f>[14]countries!R30/[14]countries!R$10</f>
        <v>1.0241317818019081E-2</v>
      </c>
      <c r="O37" s="46" t="s">
        <v>113</v>
      </c>
      <c r="P37" s="47">
        <f>[14]countries!S46/[14]countries!S$10</f>
        <v>1.0048716509863555E-2</v>
      </c>
      <c r="Q37" s="46" t="s">
        <v>197</v>
      </c>
      <c r="R37" s="47">
        <f>[14]countries!T144/[14]countries!T$10</f>
        <v>1.1247603039129035E-2</v>
      </c>
      <c r="S37" s="46" t="s">
        <v>47</v>
      </c>
      <c r="T37" s="47">
        <f>[14]countries!U61/[14]countries!U$10</f>
        <v>9.7069932987143316E-3</v>
      </c>
      <c r="U37" s="46" t="s">
        <v>107</v>
      </c>
      <c r="V37" s="47">
        <f>[14]countries!V37/[14]countries!V$10</f>
        <v>8.5208326767746301E-3</v>
      </c>
      <c r="W37" s="46" t="s">
        <v>105</v>
      </c>
      <c r="X37" s="47">
        <f>[14]countries!W35/[14]countries!W$10</f>
        <v>1.0532270750887297E-2</v>
      </c>
      <c r="Y37" s="46" t="s">
        <v>165</v>
      </c>
      <c r="Z37" s="47">
        <f>[14]countries!X109/[14]countries!X$10</f>
        <v>1.0973830907911535E-2</v>
      </c>
      <c r="AA37" s="47"/>
    </row>
    <row r="38" spans="1:27" hidden="1">
      <c r="A38" s="46" t="s">
        <v>214</v>
      </c>
      <c r="B38" s="47">
        <f>[14]countries!L163/[14]countries!L$10</f>
        <v>9.5622089379620509E-3</v>
      </c>
      <c r="C38" s="46" t="s">
        <v>181</v>
      </c>
      <c r="D38" s="47">
        <f>[14]countries!M127/[14]countries!M$10</f>
        <v>9.7204049642449931E-3</v>
      </c>
      <c r="E38" s="46" t="s">
        <v>150</v>
      </c>
      <c r="F38" s="47">
        <f>[14]countries!N91/[14]countries!N$10</f>
        <v>8.9832715894155191E-3</v>
      </c>
      <c r="G38" s="46" t="s">
        <v>150</v>
      </c>
      <c r="H38" s="47">
        <f>[14]countries!O91/[14]countries!O$10</f>
        <v>1.115795514199799E-2</v>
      </c>
      <c r="I38" s="46" t="s">
        <v>209</v>
      </c>
      <c r="J38" s="47">
        <f>[14]countries!P158/[14]countries!P$10</f>
        <v>9.7594773979786213E-3</v>
      </c>
      <c r="K38" s="46" t="s">
        <v>195</v>
      </c>
      <c r="L38" s="47">
        <f>[14]countries!Q142/[14]countries!Q$10</f>
        <v>9.4744785794194705E-3</v>
      </c>
      <c r="M38" s="46" t="s">
        <v>195</v>
      </c>
      <c r="N38" s="47">
        <f>[14]countries!R142/[14]countries!R$10</f>
        <v>1.0068084358587153E-2</v>
      </c>
      <c r="O38" s="46" t="s">
        <v>163</v>
      </c>
      <c r="P38" s="47">
        <f>[14]countries!S106/[14]countries!S$10</f>
        <v>1.0007977049227729E-2</v>
      </c>
      <c r="Q38" s="46" t="s">
        <v>163</v>
      </c>
      <c r="R38" s="47">
        <f>[14]countries!T106/[14]countries!T$10</f>
        <v>1.1172131978959882E-2</v>
      </c>
      <c r="S38" s="46" t="s">
        <v>119</v>
      </c>
      <c r="T38" s="47">
        <f>[14]countries!U52/[14]countries!U$10</f>
        <v>9.1991112227821862E-3</v>
      </c>
      <c r="U38" s="46" t="s">
        <v>240</v>
      </c>
      <c r="V38" s="47">
        <f>[14]countries!V194/[14]countries!V$10</f>
        <v>8.4711830164988372E-3</v>
      </c>
      <c r="W38" s="46" t="s">
        <v>171</v>
      </c>
      <c r="X38" s="47">
        <f>[14]countries!W116/[14]countries!W$10</f>
        <v>1.0350038975824434E-2</v>
      </c>
      <c r="Y38" s="46" t="s">
        <v>206</v>
      </c>
      <c r="Z38" s="47">
        <f>[14]countries!X155/[14]countries!X$10</f>
        <v>1.0959891912419207E-2</v>
      </c>
      <c r="AA38" s="47"/>
    </row>
    <row r="39" spans="1:27" hidden="1">
      <c r="A39" s="46" t="s">
        <v>13</v>
      </c>
      <c r="B39" s="47">
        <f>[14]countries!L177/[14]countries!L$10</f>
        <v>9.3000421228136877E-3</v>
      </c>
      <c r="C39" s="46" t="s">
        <v>238</v>
      </c>
      <c r="D39" s="47">
        <f>[14]countries!M192/[14]countries!M$10</f>
        <v>9.2388136076277261E-3</v>
      </c>
      <c r="E39" s="46" t="s">
        <v>54</v>
      </c>
      <c r="F39" s="47">
        <f>[14]countries!N122/[14]countries!N$10</f>
        <v>8.8913131212609402E-3</v>
      </c>
      <c r="G39" s="46" t="s">
        <v>194</v>
      </c>
      <c r="H39" s="47">
        <f>[14]countries!O141/[14]countries!O$10</f>
        <v>1.1026756737581295E-2</v>
      </c>
      <c r="I39" s="46" t="s">
        <v>113</v>
      </c>
      <c r="J39" s="47">
        <f>[14]countries!P46/[14]countries!P$10</f>
        <v>9.3439092246117138E-3</v>
      </c>
      <c r="K39" s="46" t="s">
        <v>201</v>
      </c>
      <c r="L39" s="47">
        <f>[14]countries!Q148/[14]countries!Q$10</f>
        <v>9.4365263334654781E-3</v>
      </c>
      <c r="M39" s="46" t="s">
        <v>163</v>
      </c>
      <c r="N39" s="47">
        <f>[14]countries!R106/[14]countries!R$10</f>
        <v>9.3925016285749691E-3</v>
      </c>
      <c r="O39" s="46" t="s">
        <v>197</v>
      </c>
      <c r="P39" s="47">
        <f>[14]countries!S144/[14]countries!S$10</f>
        <v>9.9049456391035809E-3</v>
      </c>
      <c r="Q39" s="46" t="s">
        <v>134</v>
      </c>
      <c r="R39" s="47">
        <f>[14]countries!T71/[14]countries!T$10</f>
        <v>1.0877009945274432E-2</v>
      </c>
      <c r="S39" s="46" t="s">
        <v>163</v>
      </c>
      <c r="T39" s="47">
        <f>[14]countries!U106/[14]countries!U$10</f>
        <v>8.9297947416641047E-3</v>
      </c>
      <c r="U39" s="46" t="s">
        <v>185</v>
      </c>
      <c r="V39" s="47">
        <f>[14]countries!V131/[14]countries!V$10</f>
        <v>8.4528270173768287E-3</v>
      </c>
      <c r="W39" s="46" t="s">
        <v>226</v>
      </c>
      <c r="X39" s="47">
        <f>[14]countries!W176/[14]countries!W$10</f>
        <v>9.5101451519529288E-3</v>
      </c>
      <c r="Y39" s="46" t="s">
        <v>215</v>
      </c>
      <c r="Z39" s="47">
        <f>[14]countries!X164/[14]countries!X$10</f>
        <v>1.0789660558020796E-2</v>
      </c>
      <c r="AA39" s="47"/>
    </row>
    <row r="40" spans="1:27" hidden="1">
      <c r="A40" s="46" t="s">
        <v>83</v>
      </c>
      <c r="B40" s="47">
        <f>[14]countries!L12/[14]countries!L$10</f>
        <v>9.2494066847584409E-3</v>
      </c>
      <c r="C40" s="46" t="s">
        <v>165</v>
      </c>
      <c r="D40" s="47">
        <f>[14]countries!M109/[14]countries!M$10</f>
        <v>9.1557415276194362E-3</v>
      </c>
      <c r="E40" s="46" t="s">
        <v>162</v>
      </c>
      <c r="F40" s="47">
        <f>[14]countries!N105/[14]countries!N$10</f>
        <v>8.6554333519192322E-3</v>
      </c>
      <c r="G40" s="46" t="s">
        <v>163</v>
      </c>
      <c r="H40" s="47">
        <f>[14]countries!O106/[14]countries!O$10</f>
        <v>1.0829712207986836E-2</v>
      </c>
      <c r="I40" s="46" t="s">
        <v>107</v>
      </c>
      <c r="J40" s="47">
        <f>[14]countries!P37/[14]countries!P$10</f>
        <v>9.1808996489374777E-3</v>
      </c>
      <c r="K40" s="46" t="s">
        <v>163</v>
      </c>
      <c r="L40" s="47">
        <f>[14]countries!Q106/[14]countries!Q$10</f>
        <v>8.8733682698183634E-3</v>
      </c>
      <c r="M40" s="46" t="s">
        <v>142</v>
      </c>
      <c r="N40" s="47">
        <f>[14]countries!R79/[14]countries!R$10</f>
        <v>9.0678277010018231E-3</v>
      </c>
      <c r="O40" s="46" t="s">
        <v>107</v>
      </c>
      <c r="P40" s="47">
        <f>[14]countries!S37/[14]countries!S$10</f>
        <v>9.8711713120603305E-3</v>
      </c>
      <c r="Q40" s="46" t="s">
        <v>162</v>
      </c>
      <c r="R40" s="47">
        <f>[14]countries!T105/[14]countries!T$10</f>
        <v>1.0174344186675561E-2</v>
      </c>
      <c r="S40" s="46" t="s">
        <v>184</v>
      </c>
      <c r="T40" s="47">
        <f>[14]countries!U130/[14]countries!U$10</f>
        <v>8.6709839014185719E-3</v>
      </c>
      <c r="U40" s="46" t="s">
        <v>101</v>
      </c>
      <c r="V40" s="47">
        <f>[14]countries!V30/[14]countries!V$10</f>
        <v>8.292046157597311E-3</v>
      </c>
      <c r="W40" s="46" t="s">
        <v>181</v>
      </c>
      <c r="X40" s="47">
        <f>[14]countries!W127/[14]countries!W$10</f>
        <v>9.4665942871823231E-3</v>
      </c>
      <c r="Y40" s="46" t="s">
        <v>239</v>
      </c>
      <c r="Z40" s="47">
        <f>[14]countries!X193/[14]countries!X$10</f>
        <v>1.0498478234862198E-2</v>
      </c>
      <c r="AA40" s="47"/>
    </row>
    <row r="41" spans="1:27" hidden="1">
      <c r="A41" s="46" t="s">
        <v>197</v>
      </c>
      <c r="B41" s="47">
        <f>[14]countries!L144/[14]countries!L$10</f>
        <v>9.2350966696558706E-3</v>
      </c>
      <c r="C41" s="46" t="s">
        <v>113</v>
      </c>
      <c r="D41" s="47">
        <f>[14]countries!M46/[14]countries!M$10</f>
        <v>8.7596512591978388E-3</v>
      </c>
      <c r="E41" s="46" t="s">
        <v>163</v>
      </c>
      <c r="F41" s="47">
        <f>[14]countries!N106/[14]countries!N$10</f>
        <v>8.632128808619785E-3</v>
      </c>
      <c r="G41" s="46" t="s">
        <v>85</v>
      </c>
      <c r="H41" s="47">
        <f>[14]countries!O14/[14]countries!O$10</f>
        <v>1.070295841701964E-2</v>
      </c>
      <c r="I41" s="46" t="s">
        <v>163</v>
      </c>
      <c r="J41" s="47">
        <f>[14]countries!P106/[14]countries!P$10</f>
        <v>9.022443413365876E-3</v>
      </c>
      <c r="K41" s="46" t="s">
        <v>197</v>
      </c>
      <c r="L41" s="47">
        <f>[14]countries!Q144/[14]countries!Q$10</f>
        <v>8.7272854143393176E-3</v>
      </c>
      <c r="M41" s="46" t="s">
        <v>13</v>
      </c>
      <c r="N41" s="47">
        <f>[14]countries!R177/[14]countries!R$10</f>
        <v>8.9839871485203459E-3</v>
      </c>
      <c r="O41" s="46" t="s">
        <v>195</v>
      </c>
      <c r="P41" s="47">
        <f>[14]countries!S142/[14]countries!S$10</f>
        <v>9.7866697856447346E-3</v>
      </c>
      <c r="Q41" s="46" t="s">
        <v>107</v>
      </c>
      <c r="R41" s="47">
        <f>[14]countries!T37/[14]countries!T$10</f>
        <v>9.5071800147802591E-3</v>
      </c>
      <c r="S41" s="46" t="s">
        <v>240</v>
      </c>
      <c r="T41" s="47">
        <f>[14]countries!U194/[14]countries!U$10</f>
        <v>8.6100292976059867E-3</v>
      </c>
      <c r="U41" s="46" t="s">
        <v>98</v>
      </c>
      <c r="V41" s="47">
        <f>[14]countries!V27/[14]countries!V$10</f>
        <v>7.787919651589867E-3</v>
      </c>
      <c r="W41" s="46" t="s">
        <v>163</v>
      </c>
      <c r="X41" s="47">
        <f>[14]countries!W106/[14]countries!W$10</f>
        <v>8.6111937160061325E-3</v>
      </c>
      <c r="Y41" s="46" t="s">
        <v>185</v>
      </c>
      <c r="Z41" s="47">
        <f>[14]countries!X131/[14]countries!X$10</f>
        <v>9.889113644520494E-3</v>
      </c>
      <c r="AA41" s="47"/>
    </row>
    <row r="42" spans="1:27" hidden="1">
      <c r="A42" s="46" t="s">
        <v>85</v>
      </c>
      <c r="B42" s="47">
        <f>[14]countries!L14/[14]countries!L$10</f>
        <v>8.9334855821094003E-3</v>
      </c>
      <c r="C42" s="46" t="s">
        <v>162</v>
      </c>
      <c r="D42" s="47">
        <f>[14]countries!M105/[14]countries!M$10</f>
        <v>8.7199774588040159E-3</v>
      </c>
      <c r="E42" s="46" t="s">
        <v>119</v>
      </c>
      <c r="F42" s="47">
        <f>[14]countries!N52/[14]countries!N$10</f>
        <v>8.5356039096835586E-3</v>
      </c>
      <c r="G42" s="46" t="s">
        <v>162</v>
      </c>
      <c r="H42" s="47">
        <f>[14]countries!O105/[14]countries!O$10</f>
        <v>1.0169604803079752E-2</v>
      </c>
      <c r="I42" s="46" t="s">
        <v>197</v>
      </c>
      <c r="J42" s="47">
        <f>[14]countries!P144/[14]countries!P$10</f>
        <v>8.8333280211032143E-3</v>
      </c>
      <c r="K42" s="46" t="s">
        <v>107</v>
      </c>
      <c r="L42" s="47">
        <f>[14]countries!Q37/[14]countries!Q$10</f>
        <v>8.6781472432620448E-3</v>
      </c>
      <c r="M42" s="46" t="s">
        <v>107</v>
      </c>
      <c r="N42" s="47">
        <f>[14]countries!R37/[14]countries!R$10</f>
        <v>8.8998689783154165E-3</v>
      </c>
      <c r="O42" s="46" t="s">
        <v>158</v>
      </c>
      <c r="P42" s="47">
        <f>[14]countries!S101/[14]countries!S$10</f>
        <v>9.6907349267281138E-3</v>
      </c>
      <c r="Q42" s="46" t="s">
        <v>206</v>
      </c>
      <c r="R42" s="47">
        <f>[14]countries!T155/[14]countries!T$10</f>
        <v>9.3375210715200049E-3</v>
      </c>
      <c r="S42" s="46" t="s">
        <v>153</v>
      </c>
      <c r="T42" s="47">
        <f>[14]countries!U95/[14]countries!U$10</f>
        <v>8.5757765310111225E-3</v>
      </c>
      <c r="U42" s="46" t="s">
        <v>238</v>
      </c>
      <c r="V42" s="47">
        <f>[14]countries!V192/[14]countries!V$10</f>
        <v>7.5843449866283188E-3</v>
      </c>
      <c r="W42" s="46" t="s">
        <v>231</v>
      </c>
      <c r="X42" s="47">
        <f>[14]countries!W182/[14]countries!W$10</f>
        <v>8.5655532895419877E-3</v>
      </c>
      <c r="Y42" s="46" t="s">
        <v>197</v>
      </c>
      <c r="Z42" s="47">
        <f>[14]countries!X144/[14]countries!X$10</f>
        <v>9.637882458048563E-3</v>
      </c>
      <c r="AA42" s="47"/>
    </row>
    <row r="43" spans="1:27" hidden="1">
      <c r="A43" s="46" t="s">
        <v>162</v>
      </c>
      <c r="B43" s="47">
        <f>[14]countries!L105/[14]countries!L$10</f>
        <v>8.6709518434968692E-3</v>
      </c>
      <c r="C43" s="46" t="s">
        <v>192</v>
      </c>
      <c r="D43" s="47">
        <f>[14]countries!M139/[14]countries!M$10</f>
        <v>8.6058140739973012E-3</v>
      </c>
      <c r="E43" s="46" t="s">
        <v>197</v>
      </c>
      <c r="F43" s="47">
        <f>[14]countries!N144/[14]countries!N$10</f>
        <v>8.4604939964819589E-3</v>
      </c>
      <c r="G43" s="46" t="s">
        <v>181</v>
      </c>
      <c r="H43" s="47">
        <f>[14]countries!O127/[14]countries!O$10</f>
        <v>1.0108038676038543E-2</v>
      </c>
      <c r="I43" s="46" t="s">
        <v>195</v>
      </c>
      <c r="J43" s="47">
        <f>[14]countries!P142/[14]countries!P$10</f>
        <v>8.671229113449504E-3</v>
      </c>
      <c r="K43" s="46" t="s">
        <v>102</v>
      </c>
      <c r="L43" s="47">
        <f>[14]countries!Q31/[14]countries!Q$10</f>
        <v>8.6521799170829992E-3</v>
      </c>
      <c r="M43" s="46" t="s">
        <v>149</v>
      </c>
      <c r="N43" s="47">
        <f>[14]countries!R89/[14]countries!R$10</f>
        <v>8.7492613633445484E-3</v>
      </c>
      <c r="O43" s="46" t="s">
        <v>142</v>
      </c>
      <c r="P43" s="47">
        <f>[14]countries!S79/[14]countries!S$10</f>
        <v>9.023659113220223E-3</v>
      </c>
      <c r="Q43" s="46" t="s">
        <v>209</v>
      </c>
      <c r="R43" s="47">
        <f>[14]countries!T158/[14]countries!T$10</f>
        <v>9.2208730009225633E-3</v>
      </c>
      <c r="S43" s="46" t="s">
        <v>107</v>
      </c>
      <c r="T43" s="47">
        <f>[14]countries!U37/[14]countries!U$10</f>
        <v>8.4895427288489735E-3</v>
      </c>
      <c r="U43" s="46" t="s">
        <v>184</v>
      </c>
      <c r="V43" s="47">
        <f>[14]countries!V130/[14]countries!V$10</f>
        <v>7.5268442664870872E-3</v>
      </c>
      <c r="W43" s="46" t="s">
        <v>43</v>
      </c>
      <c r="X43" s="47">
        <f>[14]countries!W33/[14]countries!W$10</f>
        <v>8.5384989644572175E-3</v>
      </c>
      <c r="Y43" s="46" t="s">
        <v>107</v>
      </c>
      <c r="Z43" s="47">
        <f>[14]countries!X37/[14]countries!X$10</f>
        <v>8.8617987011490353E-3</v>
      </c>
      <c r="AA43" s="47"/>
    </row>
    <row r="44" spans="1:27" hidden="1">
      <c r="A44" s="46" t="s">
        <v>119</v>
      </c>
      <c r="B44" s="47">
        <f>[14]countries!L52/[14]countries!L$10</f>
        <v>8.5836240590247779E-3</v>
      </c>
      <c r="C44" s="46" t="s">
        <v>204</v>
      </c>
      <c r="D44" s="47">
        <f>[14]countries!M151/[14]countries!M$10</f>
        <v>8.5727795626489734E-3</v>
      </c>
      <c r="E44" s="46" t="s">
        <v>209</v>
      </c>
      <c r="F44" s="47">
        <f>[14]countries!N158/[14]countries!N$10</f>
        <v>8.3586153511120767E-3</v>
      </c>
      <c r="G44" s="46" t="s">
        <v>201</v>
      </c>
      <c r="H44" s="47">
        <f>[14]countries!O148/[14]countries!O$10</f>
        <v>9.8000434255195532E-3</v>
      </c>
      <c r="I44" s="46" t="s">
        <v>194</v>
      </c>
      <c r="J44" s="47">
        <f>[14]countries!P141/[14]countries!P$10</f>
        <v>8.4426514402973635E-3</v>
      </c>
      <c r="K44" s="46" t="s">
        <v>143</v>
      </c>
      <c r="L44" s="47">
        <f>[14]countries!Q80/[14]countries!Q$10</f>
        <v>8.0699791475712501E-3</v>
      </c>
      <c r="M44" s="46" t="s">
        <v>102</v>
      </c>
      <c r="N44" s="47">
        <f>[14]countries!R31/[14]countries!R$10</f>
        <v>8.522447683287037E-3</v>
      </c>
      <c r="O44" s="46" t="s">
        <v>209</v>
      </c>
      <c r="P44" s="47">
        <f>[14]countries!S158/[14]countries!S$10</f>
        <v>8.7608238833116765E-3</v>
      </c>
      <c r="Q44" s="46" t="s">
        <v>184</v>
      </c>
      <c r="R44" s="47">
        <f>[14]countries!T130/[14]countries!T$10</f>
        <v>8.9444677901590625E-3</v>
      </c>
      <c r="S44" s="46" t="s">
        <v>209</v>
      </c>
      <c r="T44" s="47">
        <f>[14]countries!U158/[14]countries!U$10</f>
        <v>8.3872221641007397E-3</v>
      </c>
      <c r="U44" s="46" t="s">
        <v>202</v>
      </c>
      <c r="V44" s="47">
        <f>[14]countries!V149/[14]countries!V$10</f>
        <v>7.3849722973693983E-3</v>
      </c>
      <c r="W44" s="46" t="s">
        <v>107</v>
      </c>
      <c r="X44" s="47">
        <f>[14]countries!W37/[14]countries!W$10</f>
        <v>8.5190330476279316E-3</v>
      </c>
      <c r="Y44" s="46" t="s">
        <v>231</v>
      </c>
      <c r="Z44" s="47">
        <f>[14]countries!X182/[14]countries!X$10</f>
        <v>8.4427507894190967E-3</v>
      </c>
      <c r="AA44" s="47"/>
    </row>
    <row r="45" spans="1:27" hidden="1">
      <c r="A45" s="46" t="s">
        <v>108</v>
      </c>
      <c r="B45" s="47">
        <f>[14]countries!L38/[14]countries!L$10</f>
        <v>8.5306036184524363E-3</v>
      </c>
      <c r="C45" s="46" t="s">
        <v>209</v>
      </c>
      <c r="D45" s="47">
        <f>[14]countries!M158/[14]countries!M$10</f>
        <v>8.4127888900404121E-3</v>
      </c>
      <c r="E45" s="46" t="s">
        <v>204</v>
      </c>
      <c r="F45" s="47">
        <f>[14]countries!N151/[14]countries!N$10</f>
        <v>8.3307443770309787E-3</v>
      </c>
      <c r="G45" s="46" t="s">
        <v>189</v>
      </c>
      <c r="H45" s="47">
        <f>[14]countries!O136/[14]countries!O$10</f>
        <v>9.7394649903560088E-3</v>
      </c>
      <c r="I45" s="46" t="s">
        <v>85</v>
      </c>
      <c r="J45" s="47">
        <f>[14]countries!P14/[14]countries!P$10</f>
        <v>8.2520182680004932E-3</v>
      </c>
      <c r="K45" s="46" t="s">
        <v>185</v>
      </c>
      <c r="L45" s="47">
        <f>[14]countries!Q131/[14]countries!Q$10</f>
        <v>7.9183033295305641E-3</v>
      </c>
      <c r="M45" s="46" t="s">
        <v>181</v>
      </c>
      <c r="N45" s="47">
        <f>[14]countries!R127/[14]countries!R$10</f>
        <v>8.4977397059001116E-3</v>
      </c>
      <c r="O45" s="46" t="s">
        <v>149</v>
      </c>
      <c r="P45" s="47">
        <f>[14]countries!S89/[14]countries!S$10</f>
        <v>8.7416369115283516E-3</v>
      </c>
      <c r="Q45" s="46" t="s">
        <v>149</v>
      </c>
      <c r="R45" s="47">
        <f>[14]countries!T89/[14]countries!T$10</f>
        <v>8.8386875522259798E-3</v>
      </c>
      <c r="S45" s="46" t="s">
        <v>149</v>
      </c>
      <c r="T45" s="47">
        <f>[14]countries!U89/[14]countries!U$10</f>
        <v>8.2851204668706845E-3</v>
      </c>
      <c r="U45" s="46" t="s">
        <v>143</v>
      </c>
      <c r="V45" s="47">
        <f>[14]countries!V80/[14]countries!V$10</f>
        <v>7.1898015838131055E-3</v>
      </c>
      <c r="W45" s="46" t="s">
        <v>240</v>
      </c>
      <c r="X45" s="47">
        <f>[14]countries!W194/[14]countries!W$10</f>
        <v>7.7141118878903975E-3</v>
      </c>
      <c r="Y45" s="46" t="s">
        <v>113</v>
      </c>
      <c r="Z45" s="47">
        <f>[14]countries!X46/[14]countries!X$10</f>
        <v>8.3903972394203594E-3</v>
      </c>
      <c r="AA45" s="47"/>
    </row>
    <row r="46" spans="1:27" hidden="1">
      <c r="A46" s="46" t="s">
        <v>221</v>
      </c>
      <c r="B46" s="47">
        <f>[14]countries!L171/[14]countries!L$10</f>
        <v>8.4649243183662817E-3</v>
      </c>
      <c r="C46" s="46" t="s">
        <v>85</v>
      </c>
      <c r="D46" s="47">
        <f>[14]countries!M14/[14]countries!M$10</f>
        <v>7.6538047984247015E-3</v>
      </c>
      <c r="E46" s="46" t="s">
        <v>192</v>
      </c>
      <c r="F46" s="47">
        <f>[14]countries!N139/[14]countries!N$10</f>
        <v>8.3195644947724624E-3</v>
      </c>
      <c r="G46" s="46" t="s">
        <v>143</v>
      </c>
      <c r="H46" s="47">
        <f>[14]countries!O80/[14]countries!O$10</f>
        <v>8.5692147306341993E-3</v>
      </c>
      <c r="I46" s="46" t="s">
        <v>181</v>
      </c>
      <c r="J46" s="47">
        <f>[14]countries!P127/[14]countries!P$10</f>
        <v>7.896857739995173E-3</v>
      </c>
      <c r="K46" s="46" t="s">
        <v>194</v>
      </c>
      <c r="L46" s="47">
        <f>[14]countries!Q141/[14]countries!Q$10</f>
        <v>6.961773565714713E-3</v>
      </c>
      <c r="M46" s="46" t="s">
        <v>197</v>
      </c>
      <c r="N46" s="47">
        <f>[14]countries!R144/[14]countries!R$10</f>
        <v>8.0704860295127065E-3</v>
      </c>
      <c r="O46" s="46" t="s">
        <v>181</v>
      </c>
      <c r="P46" s="47">
        <f>[14]countries!S127/[14]countries!S$10</f>
        <v>8.5334714094407842E-3</v>
      </c>
      <c r="Q46" s="46" t="s">
        <v>181</v>
      </c>
      <c r="R46" s="47">
        <f>[14]countries!T127/[14]countries!T$10</f>
        <v>8.5052865968227344E-3</v>
      </c>
      <c r="S46" s="46" t="s">
        <v>101</v>
      </c>
      <c r="T46" s="47">
        <f>[14]countries!U30/[14]countries!U$10</f>
        <v>8.1082755121828255E-3</v>
      </c>
      <c r="U46" s="46" t="s">
        <v>106</v>
      </c>
      <c r="V46" s="47">
        <f>[14]countries!V36/[14]countries!V$10</f>
        <v>7.1704503799194224E-3</v>
      </c>
      <c r="W46" s="46" t="s">
        <v>101</v>
      </c>
      <c r="X46" s="47">
        <f>[14]countries!W30/[14]countries!W$10</f>
        <v>7.6564839759212132E-3</v>
      </c>
      <c r="Y46" s="46" t="s">
        <v>181</v>
      </c>
      <c r="Z46" s="47">
        <f>[14]countries!X127/[14]countries!X$10</f>
        <v>8.3854582252695341E-3</v>
      </c>
      <c r="AA46" s="47"/>
    </row>
    <row r="47" spans="1:27" hidden="1">
      <c r="A47" s="46" t="s">
        <v>238</v>
      </c>
      <c r="B47" s="47">
        <f>[14]countries!L192/[14]countries!L$10</f>
        <v>8.3297130218202061E-3</v>
      </c>
      <c r="C47" s="46" t="s">
        <v>128</v>
      </c>
      <c r="D47" s="47">
        <f>[14]countries!M64/[14]countries!M$10</f>
        <v>7.5762384703077987E-3</v>
      </c>
      <c r="E47" s="46" t="s">
        <v>143</v>
      </c>
      <c r="F47" s="47">
        <f>[14]countries!N80/[14]countries!N$10</f>
        <v>8.2839778273016834E-3</v>
      </c>
      <c r="G47" s="46" t="s">
        <v>192</v>
      </c>
      <c r="H47" s="47">
        <f>[14]countries!O139/[14]countries!O$10</f>
        <v>7.8615335002861809E-3</v>
      </c>
      <c r="I47" s="46" t="s">
        <v>192</v>
      </c>
      <c r="J47" s="47">
        <f>[14]countries!P139/[14]countries!P$10</f>
        <v>7.3821785303943045E-3</v>
      </c>
      <c r="K47" s="46" t="s">
        <v>142</v>
      </c>
      <c r="L47" s="47">
        <f>[14]countries!Q79/[14]countries!Q$10</f>
        <v>6.8644293839871095E-3</v>
      </c>
      <c r="M47" s="46" t="s">
        <v>185</v>
      </c>
      <c r="N47" s="47">
        <f>[14]countries!R131/[14]countries!R$10</f>
        <v>7.9983054214160694E-3</v>
      </c>
      <c r="O47" s="46" t="s">
        <v>102</v>
      </c>
      <c r="P47" s="47">
        <f>[14]countries!S31/[14]countries!S$10</f>
        <v>8.2284511251319147E-3</v>
      </c>
      <c r="Q47" s="46" t="s">
        <v>158</v>
      </c>
      <c r="R47" s="47">
        <f>[14]countries!T101/[14]countries!T$10</f>
        <v>8.3533784469142641E-3</v>
      </c>
      <c r="S47" s="46" t="s">
        <v>206</v>
      </c>
      <c r="T47" s="47">
        <f>[14]countries!U155/[14]countries!U$10</f>
        <v>7.545238821669813E-3</v>
      </c>
      <c r="U47" s="46" t="s">
        <v>45</v>
      </c>
      <c r="V47" s="47">
        <f>[14]countries!V44/[14]countries!V$10</f>
        <v>7.1266613699657155E-3</v>
      </c>
      <c r="W47" s="46" t="s">
        <v>184</v>
      </c>
      <c r="X47" s="47">
        <f>[14]countries!W130/[14]countries!W$10</f>
        <v>7.5057056031926769E-3</v>
      </c>
      <c r="Y47" s="46" t="s">
        <v>156</v>
      </c>
      <c r="Z47" s="47">
        <f>[14]countries!X99/[14]countries!X$10</f>
        <v>7.7953009121810371E-3</v>
      </c>
      <c r="AA47" s="47"/>
    </row>
    <row r="48" spans="1:27" hidden="1">
      <c r="A48" s="46" t="s">
        <v>165</v>
      </c>
      <c r="B48" s="47">
        <f>[14]countries!L109/[14]countries!L$10</f>
        <v>8.3168707005743091E-3</v>
      </c>
      <c r="C48" s="46" t="s">
        <v>197</v>
      </c>
      <c r="D48" s="47">
        <f>[14]countries!M144/[14]countries!M$10</f>
        <v>7.5488716447300189E-3</v>
      </c>
      <c r="E48" s="46" t="s">
        <v>91</v>
      </c>
      <c r="F48" s="47">
        <f>[14]countries!N20/[14]countries!N$10</f>
        <v>7.9071685562504771E-3</v>
      </c>
      <c r="G48" s="46" t="s">
        <v>185</v>
      </c>
      <c r="H48" s="47">
        <f>[14]countries!O131/[14]countries!O$10</f>
        <v>7.8587350399661263E-3</v>
      </c>
      <c r="I48" s="46" t="s">
        <v>185</v>
      </c>
      <c r="J48" s="47">
        <f>[14]countries!P131/[14]countries!P$10</f>
        <v>7.125977260619528E-3</v>
      </c>
      <c r="K48" s="46" t="s">
        <v>181</v>
      </c>
      <c r="L48" s="47">
        <f>[14]countries!Q127/[14]countries!Q$10</f>
        <v>6.6942435231828971E-3</v>
      </c>
      <c r="M48" s="46" t="s">
        <v>186</v>
      </c>
      <c r="N48" s="47">
        <f>[14]countries!R132/[14]countries!R$10</f>
        <v>7.6719657875022329E-3</v>
      </c>
      <c r="O48" s="46" t="s">
        <v>185</v>
      </c>
      <c r="P48" s="47">
        <f>[14]countries!S131/[14]countries!S$10</f>
        <v>7.5952810562822269E-3</v>
      </c>
      <c r="Q48" s="46" t="s">
        <v>98</v>
      </c>
      <c r="R48" s="47">
        <f>[14]countries!T27/[14]countries!T$10</f>
        <v>7.6402071167398482E-3</v>
      </c>
      <c r="S48" s="46" t="s">
        <v>98</v>
      </c>
      <c r="T48" s="47">
        <f>[14]countries!U27/[14]countries!U$10</f>
        <v>7.5209445271520502E-3</v>
      </c>
      <c r="U48" s="46" t="s">
        <v>231</v>
      </c>
      <c r="V48" s="47">
        <f>[14]countries!V182/[14]countries!V$10</f>
        <v>7.1065361179162845E-3</v>
      </c>
      <c r="W48" s="46" t="s">
        <v>98</v>
      </c>
      <c r="X48" s="47">
        <f>[14]countries!W27/[14]countries!W$10</f>
        <v>7.3961685796787285E-3</v>
      </c>
      <c r="Y48" s="46" t="s">
        <v>238</v>
      </c>
      <c r="Z48" s="47">
        <f>[14]countries!X192/[14]countries!X$10</f>
        <v>7.7853131280093699E-3</v>
      </c>
      <c r="AA48" s="47"/>
    </row>
    <row r="49" spans="1:27" hidden="1">
      <c r="A49" s="46" t="s">
        <v>155</v>
      </c>
      <c r="B49" s="47">
        <f>[14]countries!L98/[14]countries!L$10</f>
        <v>7.6147626518879696E-3</v>
      </c>
      <c r="C49" s="46" t="s">
        <v>98</v>
      </c>
      <c r="D49" s="47">
        <f>[14]countries!M27/[14]countries!M$10</f>
        <v>7.2518849103533995E-3</v>
      </c>
      <c r="E49" s="46" t="s">
        <v>181</v>
      </c>
      <c r="F49" s="47">
        <f>[14]countries!N127/[14]countries!N$10</f>
        <v>7.81914666635594E-3</v>
      </c>
      <c r="G49" s="46" t="s">
        <v>83</v>
      </c>
      <c r="H49" s="47">
        <f>[14]countries!O12/[14]countries!O$10</f>
        <v>7.8044119866944716E-3</v>
      </c>
      <c r="I49" s="46" t="s">
        <v>98</v>
      </c>
      <c r="J49" s="47">
        <f>[14]countries!P27/[14]countries!P$10</f>
        <v>6.6384663136310309E-3</v>
      </c>
      <c r="K49" s="46" t="s">
        <v>85</v>
      </c>
      <c r="L49" s="47">
        <f>[14]countries!Q14/[14]countries!Q$10</f>
        <v>6.5420350420411014E-3</v>
      </c>
      <c r="M49" s="46" t="s">
        <v>231</v>
      </c>
      <c r="N49" s="47">
        <f>[14]countries!R182/[14]countries!R$10</f>
        <v>7.6405949847525405E-3</v>
      </c>
      <c r="O49" s="46" t="s">
        <v>108</v>
      </c>
      <c r="P49" s="47">
        <f>[14]countries!S38/[14]countries!S$10</f>
        <v>7.3568895027551736E-3</v>
      </c>
      <c r="Q49" s="46" t="s">
        <v>101</v>
      </c>
      <c r="R49" s="47">
        <f>[14]countries!T30/[14]countries!T$10</f>
        <v>7.5810378055672324E-3</v>
      </c>
      <c r="S49" s="46" t="s">
        <v>231</v>
      </c>
      <c r="T49" s="47">
        <f>[14]countries!U182/[14]countries!U$10</f>
        <v>7.4523295602032342E-3</v>
      </c>
      <c r="U49" s="46" t="s">
        <v>134</v>
      </c>
      <c r="V49" s="47">
        <f>[14]countries!V71/[14]countries!V$10</f>
        <v>7.0783386493854889E-3</v>
      </c>
      <c r="W49" s="46" t="s">
        <v>159</v>
      </c>
      <c r="X49" s="47">
        <f>[14]countries!W102/[14]countries!W$10</f>
        <v>7.0165282130420347E-3</v>
      </c>
      <c r="Y49" s="46" t="s">
        <v>192</v>
      </c>
      <c r="Z49" s="47">
        <f>[14]countries!X139/[14]countries!X$10</f>
        <v>7.2970092622978719E-3</v>
      </c>
      <c r="AA49" s="47"/>
    </row>
    <row r="50" spans="1:27" hidden="1">
      <c r="A50" s="46" t="s">
        <v>161</v>
      </c>
      <c r="B50" s="47">
        <f>[14]countries!L104/[14]countries!L$10</f>
        <v>7.34580775265249E-3</v>
      </c>
      <c r="C50" s="46" t="s">
        <v>83</v>
      </c>
      <c r="D50" s="47">
        <f>[14]countries!M12/[14]countries!M$10</f>
        <v>7.0842833454243916E-3</v>
      </c>
      <c r="E50" s="46" t="s">
        <v>83</v>
      </c>
      <c r="F50" s="47">
        <f>[14]countries!N12/[14]countries!N$10</f>
        <v>7.3705342078415701E-3</v>
      </c>
      <c r="G50" s="46" t="s">
        <v>197</v>
      </c>
      <c r="H50" s="47">
        <f>[14]countries!O144/[14]countries!O$10</f>
        <v>7.1732768768656037E-3</v>
      </c>
      <c r="I50" s="46" t="s">
        <v>204</v>
      </c>
      <c r="J50" s="47">
        <f>[14]countries!P151/[14]countries!P$10</f>
        <v>6.6078071569399734E-3</v>
      </c>
      <c r="K50" s="46" t="s">
        <v>231</v>
      </c>
      <c r="L50" s="47">
        <f>[14]countries!Q182/[14]countries!Q$10</f>
        <v>6.4562762827626097E-3</v>
      </c>
      <c r="M50" s="46" t="s">
        <v>194</v>
      </c>
      <c r="N50" s="47">
        <f>[14]countries!R141/[14]countries!R$10</f>
        <v>7.1969618626816674E-3</v>
      </c>
      <c r="O50" s="46" t="s">
        <v>101</v>
      </c>
      <c r="P50" s="47">
        <f>[14]countries!S30/[14]countries!S$10</f>
        <v>6.8534286198653534E-3</v>
      </c>
      <c r="Q50" s="46" t="s">
        <v>240</v>
      </c>
      <c r="R50" s="47">
        <f>[14]countries!T194/[14]countries!T$10</f>
        <v>7.5654605787483196E-3</v>
      </c>
      <c r="S50" s="46" t="s">
        <v>108</v>
      </c>
      <c r="T50" s="47">
        <f>[14]countries!U38/[14]countries!U$10</f>
        <v>7.0254284659969643E-3</v>
      </c>
      <c r="U50" s="46" t="s">
        <v>153</v>
      </c>
      <c r="V50" s="47">
        <f>[14]countries!V95/[14]countries!V$10</f>
        <v>7.0237129652513195E-3</v>
      </c>
      <c r="W50" s="46" t="s">
        <v>153</v>
      </c>
      <c r="X50" s="47">
        <f>[14]countries!W95/[14]countries!W$10</f>
        <v>6.9262371524948943E-3</v>
      </c>
      <c r="Y50" s="46" t="s">
        <v>134</v>
      </c>
      <c r="Z50" s="47">
        <f>[14]countries!X71/[14]countries!X$10</f>
        <v>7.2681434684830548E-3</v>
      </c>
      <c r="AA50" s="47"/>
    </row>
    <row r="51" spans="1:27" hidden="1">
      <c r="A51" s="46" t="s">
        <v>138</v>
      </c>
      <c r="B51" s="47">
        <f>[14]countries!L75/[14]countries!L$10</f>
        <v>7.0902455598591619E-3</v>
      </c>
      <c r="C51" s="46" t="s">
        <v>167</v>
      </c>
      <c r="D51" s="47">
        <f>[14]countries!M112/[14]countries!M$10</f>
        <v>7.0481720903720546E-3</v>
      </c>
      <c r="E51" s="46" t="s">
        <v>185</v>
      </c>
      <c r="F51" s="47">
        <f>[14]countries!N131/[14]countries!N$10</f>
        <v>7.1965374487477198E-3</v>
      </c>
      <c r="G51" s="46" t="s">
        <v>128</v>
      </c>
      <c r="H51" s="47">
        <f>[14]countries!O64/[14]countries!O$10</f>
        <v>7.0030646432810845E-3</v>
      </c>
      <c r="I51" s="46" t="s">
        <v>108</v>
      </c>
      <c r="J51" s="47">
        <f>[14]countries!P38/[14]countries!P$10</f>
        <v>6.4021479623044154E-3</v>
      </c>
      <c r="K51" s="46" t="s">
        <v>111</v>
      </c>
      <c r="L51" s="47">
        <f>[14]countries!Q42/[14]countries!Q$10</f>
        <v>6.027881983695982E-3</v>
      </c>
      <c r="M51" s="46" t="s">
        <v>143</v>
      </c>
      <c r="N51" s="47">
        <f>[14]countries!R80/[14]countries!R$10</f>
        <v>7.0205357994300773E-3</v>
      </c>
      <c r="O51" s="46" t="s">
        <v>106</v>
      </c>
      <c r="P51" s="47">
        <f>[14]countries!S36/[14]countries!S$10</f>
        <v>6.5418374548087714E-3</v>
      </c>
      <c r="Q51" s="46" t="s">
        <v>119</v>
      </c>
      <c r="R51" s="47">
        <f>[14]countries!T52/[14]countries!T$10</f>
        <v>7.4610086314742139E-3</v>
      </c>
      <c r="S51" s="46" t="s">
        <v>202</v>
      </c>
      <c r="T51" s="47">
        <f>[14]countries!U149/[14]countries!U$10</f>
        <v>6.8071081166143667E-3</v>
      </c>
      <c r="U51" s="46" t="s">
        <v>209</v>
      </c>
      <c r="V51" s="47">
        <f>[14]countries!V158/[14]countries!V$10</f>
        <v>6.8108497224208019E-3</v>
      </c>
      <c r="W51" s="46" t="s">
        <v>185</v>
      </c>
      <c r="X51" s="47">
        <f>[14]countries!W131/[14]countries!W$10</f>
        <v>6.8830162185180054E-3</v>
      </c>
      <c r="Y51" s="46" t="s">
        <v>101</v>
      </c>
      <c r="Z51" s="47">
        <f>[14]countries!X30/[14]countries!X$10</f>
        <v>7.2288508670164961E-3</v>
      </c>
      <c r="AA51" s="47"/>
    </row>
    <row r="52" spans="1:27" hidden="1">
      <c r="A52" s="46" t="s">
        <v>209</v>
      </c>
      <c r="B52" s="47">
        <f>[14]countries!L158/[14]countries!L$10</f>
        <v>7.066028611224043E-3</v>
      </c>
      <c r="C52" s="46" t="s">
        <v>134</v>
      </c>
      <c r="D52" s="47">
        <f>[14]countries!M71/[14]countries!M$10</f>
        <v>7.0384560576225467E-3</v>
      </c>
      <c r="E52" s="46" t="s">
        <v>108</v>
      </c>
      <c r="F52" s="47">
        <f>[14]countries!N38/[14]countries!N$10</f>
        <v>7.1518179197136442E-3</v>
      </c>
      <c r="G52" s="46" t="s">
        <v>155</v>
      </c>
      <c r="H52" s="47">
        <f>[14]countries!O98/[14]countries!O$10</f>
        <v>6.7237124572144206E-3</v>
      </c>
      <c r="I52" s="46" t="s">
        <v>226</v>
      </c>
      <c r="J52" s="47">
        <f>[14]countries!P176/[14]countries!P$10</f>
        <v>6.3684532455449364E-3</v>
      </c>
      <c r="K52" s="46" t="s">
        <v>13</v>
      </c>
      <c r="L52" s="47">
        <f>[14]countries!Q177/[14]countries!Q$10</f>
        <v>5.9940578767755832E-3</v>
      </c>
      <c r="M52" s="46" t="s">
        <v>226</v>
      </c>
      <c r="N52" s="47">
        <f>[14]countries!R176/[14]countries!R$10</f>
        <v>6.745416635492509E-3</v>
      </c>
      <c r="O52" s="46" t="s">
        <v>98</v>
      </c>
      <c r="P52" s="47">
        <f>[14]countries!S27/[14]countries!S$10</f>
        <v>6.5173937784272764E-3</v>
      </c>
      <c r="Q52" s="46" t="s">
        <v>231</v>
      </c>
      <c r="R52" s="47">
        <f>[14]countries!T182/[14]countries!T$10</f>
        <v>7.2902629049475245E-3</v>
      </c>
      <c r="S52" s="46" t="s">
        <v>156</v>
      </c>
      <c r="T52" s="47">
        <f>[14]countries!U99/[14]countries!U$10</f>
        <v>6.4407238911843249E-3</v>
      </c>
      <c r="U52" s="46" t="s">
        <v>119</v>
      </c>
      <c r="V52" s="47">
        <f>[14]countries!V52/[14]countries!V$10</f>
        <v>6.7973591688492065E-3</v>
      </c>
      <c r="W52" s="46" t="s">
        <v>192</v>
      </c>
      <c r="X52" s="47">
        <f>[14]countries!W139/[14]countries!W$10</f>
        <v>6.6819783882132904E-3</v>
      </c>
      <c r="Y52" s="46" t="s">
        <v>119</v>
      </c>
      <c r="Z52" s="47">
        <f>[14]countries!X52/[14]countries!X$10</f>
        <v>6.6332057604270829E-3</v>
      </c>
      <c r="AA52" s="47"/>
    </row>
    <row r="53" spans="1:27" hidden="1">
      <c r="A53" s="46" t="s">
        <v>215</v>
      </c>
      <c r="B53" s="47">
        <f>[14]countries!L164/[14]countries!L$10</f>
        <v>6.7706552225684363E-3</v>
      </c>
      <c r="C53" s="46" t="s">
        <v>185</v>
      </c>
      <c r="D53" s="47">
        <f>[14]countries!M131/[14]countries!M$10</f>
        <v>6.8213027256710497E-3</v>
      </c>
      <c r="E53" s="46" t="s">
        <v>215</v>
      </c>
      <c r="F53" s="47">
        <f>[14]countries!N164/[14]countries!N$10</f>
        <v>7.1266238188493767E-3</v>
      </c>
      <c r="G53" s="46" t="s">
        <v>186</v>
      </c>
      <c r="H53" s="47">
        <f>[14]countries!O132/[14]countries!O$10</f>
        <v>6.5627186811547883E-3</v>
      </c>
      <c r="I53" s="46" t="s">
        <v>111</v>
      </c>
      <c r="J53" s="47">
        <f>[14]countries!P42/[14]countries!P$10</f>
        <v>6.0541210004598873E-3</v>
      </c>
      <c r="K53" s="46" t="s">
        <v>192</v>
      </c>
      <c r="L53" s="47">
        <f>[14]countries!Q139/[14]countries!Q$10</f>
        <v>5.9110955987779108E-3</v>
      </c>
      <c r="M53" s="46" t="s">
        <v>106</v>
      </c>
      <c r="N53" s="47">
        <f>[14]countries!R36/[14]countries!R$10</f>
        <v>6.6247917346540898E-3</v>
      </c>
      <c r="O53" s="46" t="s">
        <v>240</v>
      </c>
      <c r="P53" s="47">
        <f>[14]countries!S194/[14]countries!S$10</f>
        <v>6.4836194513840286E-3</v>
      </c>
      <c r="Q53" s="46" t="s">
        <v>185</v>
      </c>
      <c r="R53" s="47">
        <f>[14]countries!T131/[14]countries!T$10</f>
        <v>7.287727077325841E-3</v>
      </c>
      <c r="S53" s="46" t="s">
        <v>238</v>
      </c>
      <c r="T53" s="47">
        <f>[14]countries!U192/[14]countries!U$10</f>
        <v>6.3017430171412687E-3</v>
      </c>
      <c r="U53" s="46" t="s">
        <v>169</v>
      </c>
      <c r="V53" s="47">
        <f>[14]countries!V114/[14]countries!V$10</f>
        <v>6.6635594162128813E-3</v>
      </c>
      <c r="W53" s="46" t="s">
        <v>143</v>
      </c>
      <c r="X53" s="47">
        <f>[14]countries!W80/[14]countries!W$10</f>
        <v>6.6507449397414419E-3</v>
      </c>
      <c r="Y53" s="46" t="s">
        <v>108</v>
      </c>
      <c r="Z53" s="47">
        <f>[14]countries!X38/[14]countries!X$10</f>
        <v>6.5419986324418596E-3</v>
      </c>
      <c r="AA53" s="47"/>
    </row>
    <row r="54" spans="1:27" hidden="1">
      <c r="A54" s="46" t="s">
        <v>98</v>
      </c>
      <c r="B54" s="47">
        <f>[14]countries!L27/[14]countries!L$10</f>
        <v>6.562609618384921E-3</v>
      </c>
      <c r="C54" s="46" t="s">
        <v>108</v>
      </c>
      <c r="D54" s="47">
        <f>[14]countries!M38/[14]countries!M$10</f>
        <v>6.6645507306456585E-3</v>
      </c>
      <c r="E54" s="46" t="s">
        <v>134</v>
      </c>
      <c r="F54" s="47">
        <f>[14]countries!N71/[14]countries!N$10</f>
        <v>7.0074242291353088E-3</v>
      </c>
      <c r="G54" s="46" t="s">
        <v>226</v>
      </c>
      <c r="H54" s="47">
        <f>[14]countries!O176/[14]countries!O$10</f>
        <v>6.5291371573141278E-3</v>
      </c>
      <c r="I54" s="46" t="s">
        <v>106</v>
      </c>
      <c r="J54" s="47">
        <f>[14]countries!P36/[14]countries!P$10</f>
        <v>5.7369049733098382E-3</v>
      </c>
      <c r="K54" s="46" t="s">
        <v>240</v>
      </c>
      <c r="L54" s="47">
        <f>[14]countries!Q194/[14]countries!Q$10</f>
        <v>5.8483745186223689E-3</v>
      </c>
      <c r="M54" s="46" t="s">
        <v>108</v>
      </c>
      <c r="N54" s="47">
        <f>[14]countries!R38/[14]countries!R$10</f>
        <v>6.450864230913538E-3</v>
      </c>
      <c r="O54" s="46" t="s">
        <v>155</v>
      </c>
      <c r="P54" s="47">
        <f>[14]countries!S98/[14]countries!S$10</f>
        <v>5.9345566561050736E-3</v>
      </c>
      <c r="Q54" s="46" t="s">
        <v>178</v>
      </c>
      <c r="R54" s="47">
        <f>[14]countries!T124/[14]countries!T$10</f>
        <v>6.7687276907546171E-3</v>
      </c>
      <c r="S54" s="46" t="s">
        <v>111</v>
      </c>
      <c r="T54" s="47">
        <f>[14]countries!U42/[14]countries!U$10</f>
        <v>6.2461506675240454E-3</v>
      </c>
      <c r="U54" s="46" t="s">
        <v>192</v>
      </c>
      <c r="V54" s="47">
        <f>[14]countries!V139/[14]countries!V$10</f>
        <v>6.4290228250214387E-3</v>
      </c>
      <c r="W54" s="46" t="s">
        <v>158</v>
      </c>
      <c r="X54" s="47">
        <f>[14]countries!W101/[14]countries!W$10</f>
        <v>6.571121641524476E-3</v>
      </c>
      <c r="Y54" s="46" t="s">
        <v>143</v>
      </c>
      <c r="Z54" s="47">
        <f>[14]countries!X80/[14]countries!X$10</f>
        <v>6.2728772391569439E-3</v>
      </c>
      <c r="AA54" s="47"/>
    </row>
    <row r="55" spans="1:27" hidden="1">
      <c r="A55" s="46" t="s">
        <v>226</v>
      </c>
      <c r="B55" s="47">
        <f>[14]countries!L176/[14]countries!L$10</f>
        <v>6.3940082865995155E-3</v>
      </c>
      <c r="C55" s="46" t="s">
        <v>139</v>
      </c>
      <c r="D55" s="47">
        <f>[14]countries!M76/[14]countries!M$10</f>
        <v>6.5678762047880557E-3</v>
      </c>
      <c r="E55" s="46" t="s">
        <v>155</v>
      </c>
      <c r="F55" s="47">
        <f>[14]countries!N98/[14]countries!N$10</f>
        <v>6.7556406836230317E-3</v>
      </c>
      <c r="G55" s="46" t="s">
        <v>204</v>
      </c>
      <c r="H55" s="47">
        <f>[14]countries!O151/[14]countries!O$10</f>
        <v>6.5121817800808546E-3</v>
      </c>
      <c r="I55" s="46" t="s">
        <v>134</v>
      </c>
      <c r="J55" s="47">
        <f>[14]countries!P71/[14]countries!P$10</f>
        <v>5.7104956007145713E-3</v>
      </c>
      <c r="K55" s="46" t="s">
        <v>226</v>
      </c>
      <c r="L55" s="47">
        <f>[14]countries!Q176/[14]countries!Q$10</f>
        <v>5.6165329038648307E-3</v>
      </c>
      <c r="M55" s="46" t="s">
        <v>206</v>
      </c>
      <c r="N55" s="47">
        <f>[14]countries!R155/[14]countries!R$10</f>
        <v>6.2509794700305408E-3</v>
      </c>
      <c r="O55" s="46" t="s">
        <v>192</v>
      </c>
      <c r="P55" s="47">
        <f>[14]countries!S139/[14]countries!S$10</f>
        <v>5.888823326100987E-3</v>
      </c>
      <c r="Q55" s="46" t="s">
        <v>143</v>
      </c>
      <c r="R55" s="47">
        <f>[14]countries!T80/[14]countries!T$10</f>
        <v>6.7293619857703877E-3</v>
      </c>
      <c r="S55" s="46" t="s">
        <v>106</v>
      </c>
      <c r="T55" s="47">
        <f>[14]countries!U36/[14]countries!U$10</f>
        <v>6.2269997596834667E-3</v>
      </c>
      <c r="U55" s="46" t="s">
        <v>195</v>
      </c>
      <c r="V55" s="47">
        <f>[14]countries!V142/[14]countries!V$10</f>
        <v>6.1014898768323514E-3</v>
      </c>
      <c r="W55" s="46" t="s">
        <v>209</v>
      </c>
      <c r="X55" s="47">
        <f>[14]countries!W158/[14]countries!W$10</f>
        <v>6.5617736023691683E-3</v>
      </c>
      <c r="Y55" s="46" t="s">
        <v>102</v>
      </c>
      <c r="Z55" s="47">
        <f>[14]countries!X31/[14]countries!X$10</f>
        <v>6.2684870043562112E-3</v>
      </c>
      <c r="AA55" s="47"/>
    </row>
    <row r="56" spans="1:27" hidden="1">
      <c r="A56" s="46" t="s">
        <v>84</v>
      </c>
      <c r="B56" s="47">
        <f>[14]countries!L13/[14]countries!L$10</f>
        <v>6.0270848224310593E-3</v>
      </c>
      <c r="C56" s="46" t="s">
        <v>161</v>
      </c>
      <c r="D56" s="47">
        <f>[14]countries!M104/[14]countries!M$10</f>
        <v>6.5385661726603747E-3</v>
      </c>
      <c r="E56" s="46" t="s">
        <v>89</v>
      </c>
      <c r="F56" s="47">
        <f>[14]countries!N18/[14]countries!N$10</f>
        <v>6.7472951377117434E-3</v>
      </c>
      <c r="G56" s="46" t="s">
        <v>91</v>
      </c>
      <c r="H56" s="47">
        <f>[14]countries!O20/[14]countries!O$10</f>
        <v>6.5064202441277993E-3</v>
      </c>
      <c r="I56" s="46" t="s">
        <v>84</v>
      </c>
      <c r="J56" s="47">
        <f>[14]countries!P13/[14]countries!P$10</f>
        <v>5.7092813766872032E-3</v>
      </c>
      <c r="K56" s="46" t="s">
        <v>106</v>
      </c>
      <c r="L56" s="47">
        <f>[14]countries!Q36/[14]countries!Q$10</f>
        <v>5.5423595670354518E-3</v>
      </c>
      <c r="M56" s="46" t="s">
        <v>192</v>
      </c>
      <c r="N56" s="47">
        <f>[14]countries!R139/[14]countries!R$10</f>
        <v>6.2075322963108344E-3</v>
      </c>
      <c r="O56" s="46" t="s">
        <v>231</v>
      </c>
      <c r="P56" s="47">
        <f>[14]countries!S182/[14]countries!S$10</f>
        <v>5.7889459387357395E-3</v>
      </c>
      <c r="Q56" s="46" t="s">
        <v>155</v>
      </c>
      <c r="R56" s="47">
        <f>[14]countries!T98/[14]countries!T$10</f>
        <v>6.3349804137504684E-3</v>
      </c>
      <c r="S56" s="46" t="s">
        <v>192</v>
      </c>
      <c r="T56" s="47">
        <f>[14]countries!U139/[14]countries!U$10</f>
        <v>6.052015178900123E-3</v>
      </c>
      <c r="U56" s="46" t="s">
        <v>226</v>
      </c>
      <c r="V56" s="47">
        <f>[14]countries!V176/[14]countries!V$10</f>
        <v>6.0982831059013991E-3</v>
      </c>
      <c r="W56" s="46" t="s">
        <v>102</v>
      </c>
      <c r="X56" s="47">
        <f>[14]countries!W31/[14]countries!W$10</f>
        <v>6.5141535911427241E-3</v>
      </c>
      <c r="Y56" s="46" t="s">
        <v>158</v>
      </c>
      <c r="Z56" s="47">
        <f>[14]countries!X101/[14]countries!X$10</f>
        <v>6.2664016428258642E-3</v>
      </c>
      <c r="AA56" s="47"/>
    </row>
    <row r="57" spans="1:27" hidden="1">
      <c r="A57" s="46" t="s">
        <v>185</v>
      </c>
      <c r="B57" s="47">
        <f>[14]countries!L131/[14]countries!L$10</f>
        <v>5.9500308949556836E-3</v>
      </c>
      <c r="C57" s="46" t="s">
        <v>40</v>
      </c>
      <c r="D57" s="47">
        <f>[14]countries!M170/[14]countries!M$10</f>
        <v>6.5294978754275017E-3</v>
      </c>
      <c r="E57" s="46" t="s">
        <v>161</v>
      </c>
      <c r="F57" s="47">
        <f>[14]countries!N104/[14]countries!N$10</f>
        <v>6.7469802114509406E-3</v>
      </c>
      <c r="G57" s="46" t="s">
        <v>50</v>
      </c>
      <c r="H57" s="47">
        <f>[14]countries!O90/[14]countries!O$10</f>
        <v>6.2935726444906777E-3</v>
      </c>
      <c r="I57" s="46" t="s">
        <v>52</v>
      </c>
      <c r="J57" s="47">
        <f>[14]countries!P107/[14]countries!P$10</f>
        <v>5.6928893523177258E-3</v>
      </c>
      <c r="K57" s="46" t="s">
        <v>128</v>
      </c>
      <c r="L57" s="47">
        <f>[14]countries!Q64/[14]countries!Q$10</f>
        <v>5.5000128504973144E-3</v>
      </c>
      <c r="M57" s="46" t="s">
        <v>155</v>
      </c>
      <c r="N57" s="47">
        <f>[14]countries!R98/[14]countries!R$10</f>
        <v>6.1268843476490137E-3</v>
      </c>
      <c r="O57" s="46" t="s">
        <v>143</v>
      </c>
      <c r="P57" s="47">
        <f>[14]countries!S80/[14]countries!S$10</f>
        <v>5.6995819605668331E-3</v>
      </c>
      <c r="Q57" s="46" t="s">
        <v>108</v>
      </c>
      <c r="R57" s="47">
        <f>[14]countries!T38/[14]countries!T$10</f>
        <v>6.2666338216612848E-3</v>
      </c>
      <c r="S57" s="46" t="s">
        <v>89</v>
      </c>
      <c r="T57" s="47">
        <f>[14]countries!U18/[14]countries!U$10</f>
        <v>6.0352718137595025E-3</v>
      </c>
      <c r="U57" s="46" t="s">
        <v>108</v>
      </c>
      <c r="V57" s="47">
        <f>[14]countries!V38/[14]countries!V$10</f>
        <v>6.0492969154733881E-3</v>
      </c>
      <c r="W57" s="46" t="s">
        <v>108</v>
      </c>
      <c r="X57" s="47">
        <f>[14]countries!W38/[14]countries!W$10</f>
        <v>6.4487173170555759E-3</v>
      </c>
      <c r="Y57" s="46" t="s">
        <v>153</v>
      </c>
      <c r="Z57" s="47">
        <f>[14]countries!X95/[14]countries!X$10</f>
        <v>6.2306212291998913E-3</v>
      </c>
      <c r="AA57" s="47"/>
    </row>
    <row r="58" spans="1:27" hidden="1">
      <c r="A58" s="46" t="s">
        <v>43</v>
      </c>
      <c r="B58" s="47">
        <f>[14]countries!L33/[14]countries!L$10</f>
        <v>5.9375554971739563E-3</v>
      </c>
      <c r="C58" s="46" t="s">
        <v>115</v>
      </c>
      <c r="D58" s="47">
        <f>[14]countries!M48/[14]countries!M$10</f>
        <v>6.4320136801741066E-3</v>
      </c>
      <c r="E58" s="46" t="s">
        <v>167</v>
      </c>
      <c r="F58" s="47">
        <f>[14]countries!N112/[14]countries!N$10</f>
        <v>6.7106062283281533E-3</v>
      </c>
      <c r="G58" s="46" t="s">
        <v>161</v>
      </c>
      <c r="H58" s="47">
        <f>[14]countries!O104/[14]countries!O$10</f>
        <v>5.7455682676987368E-3</v>
      </c>
      <c r="I58" s="46" t="s">
        <v>142</v>
      </c>
      <c r="J58" s="47">
        <f>[14]countries!P79/[14]countries!P$10</f>
        <v>5.6544895174521943E-3</v>
      </c>
      <c r="K58" s="46" t="s">
        <v>98</v>
      </c>
      <c r="L58" s="47">
        <f>[14]countries!Q27/[14]countries!Q$10</f>
        <v>5.4570003050827915E-3</v>
      </c>
      <c r="M58" s="46" t="s">
        <v>134</v>
      </c>
      <c r="N58" s="47">
        <f>[14]countries!R71/[14]countries!R$10</f>
        <v>5.5798386235935363E-3</v>
      </c>
      <c r="O58" s="46" t="s">
        <v>206</v>
      </c>
      <c r="P58" s="47">
        <f>[14]countries!S155/[14]countries!S$10</f>
        <v>5.486948259570819E-3</v>
      </c>
      <c r="Q58" s="46" t="s">
        <v>106</v>
      </c>
      <c r="R58" s="47">
        <f>[14]countries!T36/[14]countries!T$10</f>
        <v>6.2546792057304916E-3</v>
      </c>
      <c r="S58" s="46" t="s">
        <v>169</v>
      </c>
      <c r="T58" s="47">
        <f>[14]countries!U114/[14]countries!U$10</f>
        <v>5.7079554403242413E-3</v>
      </c>
      <c r="U58" s="46" t="s">
        <v>102</v>
      </c>
      <c r="V58" s="47">
        <f>[14]countries!V31/[14]countries!V$10</f>
        <v>5.773625193719374E-3</v>
      </c>
      <c r="W58" s="46" t="s">
        <v>194</v>
      </c>
      <c r="X58" s="47">
        <f>[14]countries!W141/[14]countries!W$10</f>
        <v>6.2894707206216441E-3</v>
      </c>
      <c r="Y58" s="46" t="s">
        <v>184</v>
      </c>
      <c r="Z58" s="47">
        <f>[14]countries!X130/[14]countries!X$10</f>
        <v>5.8416464258549718E-3</v>
      </c>
      <c r="AA58" s="47"/>
    </row>
    <row r="59" spans="1:27" hidden="1">
      <c r="A59" s="46" t="s">
        <v>156</v>
      </c>
      <c r="B59" s="47">
        <f>[14]countries!L99/[14]countries!L$10</f>
        <v>5.8395869322409788E-3</v>
      </c>
      <c r="C59" s="46" t="s">
        <v>155</v>
      </c>
      <c r="D59" s="47">
        <f>[14]countries!M98/[14]countries!M$10</f>
        <v>6.3769561612602305E-3</v>
      </c>
      <c r="E59" s="46" t="s">
        <v>40</v>
      </c>
      <c r="F59" s="47">
        <f>[14]countries!N170/[14]countries!N$10</f>
        <v>6.5841633346156083E-3</v>
      </c>
      <c r="G59" s="46" t="s">
        <v>98</v>
      </c>
      <c r="H59" s="47">
        <f>[14]countries!O27/[14]countries!O$10</f>
        <v>5.741123654249238E-3</v>
      </c>
      <c r="I59" s="46" t="s">
        <v>83</v>
      </c>
      <c r="J59" s="47">
        <f>[14]countries!P12/[14]countries!P$10</f>
        <v>5.5256299925477001E-3</v>
      </c>
      <c r="K59" s="46" t="s">
        <v>204</v>
      </c>
      <c r="L59" s="47">
        <f>[14]countries!Q151/[14]countries!Q$10</f>
        <v>5.1505858561700429E-3</v>
      </c>
      <c r="M59" s="46" t="s">
        <v>98</v>
      </c>
      <c r="N59" s="47">
        <f>[14]countries!R27/[14]countries!R$10</f>
        <v>5.4847545533123878E-3</v>
      </c>
      <c r="O59" s="46" t="s">
        <v>169</v>
      </c>
      <c r="P59" s="47">
        <f>[14]countries!S114/[14]countries!S$10</f>
        <v>5.3887793011999771E-3</v>
      </c>
      <c r="Q59" s="46" t="s">
        <v>43</v>
      </c>
      <c r="R59" s="47">
        <f>[14]countries!T33/[14]countries!T$10</f>
        <v>5.6148053691923543E-3</v>
      </c>
      <c r="S59" s="46" t="s">
        <v>226</v>
      </c>
      <c r="T59" s="47">
        <f>[14]countries!U176/[14]countries!U$10</f>
        <v>5.3088505209265818E-3</v>
      </c>
      <c r="U59" s="46" t="s">
        <v>206</v>
      </c>
      <c r="V59" s="47">
        <f>[14]countries!V155/[14]countries!V$10</f>
        <v>5.7062830041693553E-3</v>
      </c>
      <c r="W59" s="46" t="s">
        <v>134</v>
      </c>
      <c r="X59" s="47">
        <f>[14]countries!W71/[14]countries!W$10</f>
        <v>6.2430604556388261E-3</v>
      </c>
      <c r="Y59" s="46" t="s">
        <v>106</v>
      </c>
      <c r="Z59" s="47">
        <f>[14]countries!X36/[14]countries!X$10</f>
        <v>5.7299149501763231E-3</v>
      </c>
      <c r="AA59" s="47"/>
    </row>
    <row r="60" spans="1:27" hidden="1">
      <c r="A60" s="46" t="s">
        <v>167</v>
      </c>
      <c r="B60" s="47">
        <f>[14]countries!L112/[14]countries!L$10</f>
        <v>5.8175715243908716E-3</v>
      </c>
      <c r="C60" s="46" t="s">
        <v>221</v>
      </c>
      <c r="D60" s="47">
        <f>[14]countries!M171/[14]countries!M$10</f>
        <v>6.10733625246139E-3</v>
      </c>
      <c r="E60" s="46" t="s">
        <v>13</v>
      </c>
      <c r="F60" s="47">
        <f>[14]countries!N177/[14]countries!N$10</f>
        <v>6.414890469433809E-3</v>
      </c>
      <c r="G60" s="46" t="s">
        <v>174</v>
      </c>
      <c r="H60" s="47">
        <f>[14]countries!O119/[14]countries!O$10</f>
        <v>5.513296061134175E-3</v>
      </c>
      <c r="I60" s="46" t="s">
        <v>155</v>
      </c>
      <c r="J60" s="47">
        <f>[14]countries!P98/[14]countries!P$10</f>
        <v>5.1518007701215895E-3</v>
      </c>
      <c r="K60" s="46" t="s">
        <v>83</v>
      </c>
      <c r="L60" s="47">
        <f>[14]countries!Q12/[14]countries!Q$10</f>
        <v>5.0264753536117292E-3</v>
      </c>
      <c r="M60" s="46" t="s">
        <v>169</v>
      </c>
      <c r="N60" s="47">
        <f>[14]countries!R114/[14]countries!R$10</f>
        <v>5.2797338645455931E-3</v>
      </c>
      <c r="O60" s="46" t="s">
        <v>89</v>
      </c>
      <c r="P60" s="47">
        <f>[14]countries!S18/[14]countries!S$10</f>
        <v>5.2065030692583997E-3</v>
      </c>
      <c r="Q60" s="46" t="s">
        <v>102</v>
      </c>
      <c r="R60" s="47">
        <f>[14]countries!T31/[14]countries!T$10</f>
        <v>5.4061429820366829E-3</v>
      </c>
      <c r="S60" s="46" t="s">
        <v>185</v>
      </c>
      <c r="T60" s="47">
        <f>[14]countries!U131/[14]countries!U$10</f>
        <v>5.2341072634687806E-3</v>
      </c>
      <c r="U60" s="46" t="s">
        <v>47</v>
      </c>
      <c r="V60" s="47">
        <f>[14]countries!V61/[14]countries!V$10</f>
        <v>5.6173780445663759E-3</v>
      </c>
      <c r="W60" s="46" t="s">
        <v>106</v>
      </c>
      <c r="X60" s="47">
        <f>[14]countries!W36/[14]countries!W$10</f>
        <v>6.099980468097013E-3</v>
      </c>
      <c r="Y60" s="46" t="s">
        <v>98</v>
      </c>
      <c r="Z60" s="47">
        <f>[14]countries!X27/[14]countries!X$10</f>
        <v>5.6035859437852395E-3</v>
      </c>
      <c r="AA60" s="47"/>
    </row>
    <row r="61" spans="1:27" hidden="1">
      <c r="A61" s="46" t="s">
        <v>154</v>
      </c>
      <c r="B61" s="47">
        <f>[14]countries!L97/[14]countries!L$10</f>
        <v>5.6990552454644593E-3</v>
      </c>
      <c r="C61" s="46" t="s">
        <v>126</v>
      </c>
      <c r="D61" s="47">
        <f>[14]countries!M62/[14]countries!M$10</f>
        <v>6.0339802052026079E-3</v>
      </c>
      <c r="E61" s="46" t="s">
        <v>186</v>
      </c>
      <c r="F61" s="47">
        <f>[14]countries!N132/[14]countries!N$10</f>
        <v>6.0596536472476313E-3</v>
      </c>
      <c r="G61" s="46" t="s">
        <v>138</v>
      </c>
      <c r="H61" s="47">
        <f>[14]countries!O75/[14]countries!O$10</f>
        <v>5.4234161002665272E-3</v>
      </c>
      <c r="I61" s="46" t="s">
        <v>13</v>
      </c>
      <c r="J61" s="47">
        <f>[14]countries!P177/[14]countries!P$10</f>
        <v>5.1073298151192142E-3</v>
      </c>
      <c r="K61" s="46" t="s">
        <v>155</v>
      </c>
      <c r="L61" s="47">
        <f>[14]countries!Q98/[14]countries!Q$10</f>
        <v>4.9127517815250338E-3</v>
      </c>
      <c r="M61" s="46" t="s">
        <v>83</v>
      </c>
      <c r="N61" s="47">
        <f>[14]countries!R12/[14]countries!R$10</f>
        <v>5.0773505441515585E-3</v>
      </c>
      <c r="O61" s="46" t="s">
        <v>194</v>
      </c>
      <c r="P61" s="47">
        <f>[14]countries!S141/[14]countries!S$10</f>
        <v>5.1474965601439309E-3</v>
      </c>
      <c r="Q61" s="46" t="s">
        <v>167</v>
      </c>
      <c r="R61" s="47">
        <f>[14]countries!T112/[14]countries!T$10</f>
        <v>5.3712451638144674E-3</v>
      </c>
      <c r="S61" s="46" t="s">
        <v>143</v>
      </c>
      <c r="T61" s="47">
        <f>[14]countries!U80/[14]countries!U$10</f>
        <v>5.1858469757105228E-3</v>
      </c>
      <c r="U61" s="46" t="s">
        <v>158</v>
      </c>
      <c r="V61" s="47">
        <f>[14]countries!V101/[14]countries!V$10</f>
        <v>5.5793391066267925E-3</v>
      </c>
      <c r="W61" s="46" t="s">
        <v>154</v>
      </c>
      <c r="X61" s="47">
        <f>[14]countries!W97/[14]countries!W$10</f>
        <v>5.6694207822967071E-3</v>
      </c>
      <c r="Y61" s="46" t="s">
        <v>178</v>
      </c>
      <c r="Z61" s="47">
        <f>[14]countries!X124/[14]countries!X$10</f>
        <v>5.5293909756528566E-3</v>
      </c>
      <c r="AA61" s="47"/>
    </row>
    <row r="62" spans="1:27" hidden="1">
      <c r="A62" s="46" t="s">
        <v>89</v>
      </c>
      <c r="B62" s="47">
        <f>[14]countries!L18/[14]countries!L$10</f>
        <v>5.6544740445679921E-3</v>
      </c>
      <c r="C62" s="46" t="s">
        <v>43</v>
      </c>
      <c r="D62" s="47">
        <f>[14]countries!M33/[14]countries!M$10</f>
        <v>5.9392488858949072E-3</v>
      </c>
      <c r="E62" s="46" t="s">
        <v>221</v>
      </c>
      <c r="F62" s="47">
        <f>[14]countries!N171/[14]countries!N$10</f>
        <v>6.0467416705546947E-3</v>
      </c>
      <c r="G62" s="46" t="s">
        <v>89</v>
      </c>
      <c r="H62" s="47">
        <f>[14]countries!O18/[14]countries!O$10</f>
        <v>5.420946870572361E-3</v>
      </c>
      <c r="I62" s="46" t="s">
        <v>50</v>
      </c>
      <c r="J62" s="47">
        <f>[14]countries!P90/[14]countries!P$10</f>
        <v>5.0252179152684116E-3</v>
      </c>
      <c r="K62" s="46" t="s">
        <v>84</v>
      </c>
      <c r="L62" s="47">
        <f>[14]countries!Q13/[14]countries!Q$10</f>
        <v>4.7995608725394465E-3</v>
      </c>
      <c r="M62" s="46" t="s">
        <v>138</v>
      </c>
      <c r="N62" s="47">
        <f>[14]countries!R75/[14]countries!R$10</f>
        <v>4.9747707953372985E-3</v>
      </c>
      <c r="O62" s="46" t="s">
        <v>84</v>
      </c>
      <c r="P62" s="47">
        <f>[14]countries!S13/[14]countries!S$10</f>
        <v>5.1142479035605004E-3</v>
      </c>
      <c r="Q62" s="46" t="s">
        <v>194</v>
      </c>
      <c r="R62" s="47">
        <f>[14]countries!T141/[14]countries!T$10</f>
        <v>5.3583245183135087E-3</v>
      </c>
      <c r="S62" s="46" t="s">
        <v>204</v>
      </c>
      <c r="T62" s="47">
        <f>[14]countries!U151/[14]countries!U$10</f>
        <v>5.0664547445444007E-3</v>
      </c>
      <c r="U62" s="46" t="s">
        <v>111</v>
      </c>
      <c r="V62" s="47">
        <f>[14]countries!V42/[14]countries!V$10</f>
        <v>5.5123286520006656E-3</v>
      </c>
      <c r="W62" s="46" t="s">
        <v>238</v>
      </c>
      <c r="X62" s="47">
        <f>[14]countries!W192/[14]countries!W$10</f>
        <v>5.0907221701175977E-3</v>
      </c>
      <c r="Y62" s="46" t="s">
        <v>209</v>
      </c>
      <c r="Z62" s="47">
        <f>[14]countries!X158/[14]countries!X$10</f>
        <v>5.3505986633930157E-3</v>
      </c>
      <c r="AA62" s="47"/>
    </row>
    <row r="63" spans="1:27" hidden="1">
      <c r="A63" s="46" t="s">
        <v>142</v>
      </c>
      <c r="B63" s="47">
        <f>[14]countries!L79/[14]countries!L$10</f>
        <v>5.6445671110354444E-3</v>
      </c>
      <c r="C63" s="46" t="s">
        <v>138</v>
      </c>
      <c r="D63" s="47">
        <f>[14]countries!M75/[14]countries!M$10</f>
        <v>5.9015182920509855E-3</v>
      </c>
      <c r="E63" s="46" t="s">
        <v>138</v>
      </c>
      <c r="F63" s="47">
        <f>[14]countries!N75/[14]countries!N$10</f>
        <v>5.9878504597844677E-3</v>
      </c>
      <c r="G63" s="46" t="s">
        <v>84</v>
      </c>
      <c r="H63" s="47">
        <f>[14]countries!O13/[14]countries!O$10</f>
        <v>5.2355900281969561E-3</v>
      </c>
      <c r="I63" s="46" t="s">
        <v>128</v>
      </c>
      <c r="J63" s="47">
        <f>[14]countries!P64/[14]countries!P$10</f>
        <v>4.9723991700778777E-3</v>
      </c>
      <c r="K63" s="46" t="s">
        <v>134</v>
      </c>
      <c r="L63" s="47">
        <f>[14]countries!Q71/[14]countries!Q$10</f>
        <v>4.5734453861188268E-3</v>
      </c>
      <c r="M63" s="46" t="s">
        <v>204</v>
      </c>
      <c r="N63" s="47">
        <f>[14]countries!R151/[14]countries!R$10</f>
        <v>4.8244407980898782E-3</v>
      </c>
      <c r="O63" s="46" t="s">
        <v>111</v>
      </c>
      <c r="P63" s="47">
        <f>[14]countries!S42/[14]countries!S$10</f>
        <v>4.8728337448895008E-3</v>
      </c>
      <c r="Q63" s="46" t="s">
        <v>169</v>
      </c>
      <c r="R63" s="47">
        <f>[14]countries!T114/[14]countries!T$10</f>
        <v>5.35120005023354E-3</v>
      </c>
      <c r="S63" s="46" t="s">
        <v>155</v>
      </c>
      <c r="T63" s="47">
        <f>[14]countries!U98/[14]countries!U$10</f>
        <v>5.0114095637226229E-3</v>
      </c>
      <c r="U63" s="46" t="s">
        <v>204</v>
      </c>
      <c r="V63" s="47">
        <f>[14]countries!V151/[14]countries!V$10</f>
        <v>5.3551968763839572E-3</v>
      </c>
      <c r="W63" s="46" t="s">
        <v>156</v>
      </c>
      <c r="X63" s="47">
        <f>[14]countries!W99/[14]countries!W$10</f>
        <v>5.0267155961365561E-3</v>
      </c>
      <c r="Y63" s="46" t="s">
        <v>111</v>
      </c>
      <c r="Z63" s="47">
        <f>[14]countries!X42/[14]countries!X$10</f>
        <v>5.2460013192655586E-3</v>
      </c>
      <c r="AA63" s="47"/>
    </row>
    <row r="64" spans="1:27" hidden="1">
      <c r="A64" s="46" t="s">
        <v>105</v>
      </c>
      <c r="B64" s="47">
        <f>[14]countries!L35/[14]countries!L$10</f>
        <v>5.4959631080472192E-3</v>
      </c>
      <c r="C64" s="46" t="s">
        <v>84</v>
      </c>
      <c r="D64" s="47">
        <f>[14]countries!M13/[14]countries!M$10</f>
        <v>5.5302039071406326E-3</v>
      </c>
      <c r="E64" s="46" t="s">
        <v>152</v>
      </c>
      <c r="F64" s="47">
        <f>[14]countries!N94/[14]countries!N$10</f>
        <v>5.9396667418815559E-3</v>
      </c>
      <c r="G64" s="46" t="s">
        <v>139</v>
      </c>
      <c r="H64" s="47">
        <f>[14]countries!O76/[14]countries!O$10</f>
        <v>5.186205434313633E-3</v>
      </c>
      <c r="I64" s="46" t="s">
        <v>161</v>
      </c>
      <c r="J64" s="47">
        <f>[14]countries!P104/[14]countries!P$10</f>
        <v>4.8714667978028616E-3</v>
      </c>
      <c r="K64" s="46" t="s">
        <v>205</v>
      </c>
      <c r="L64" s="47">
        <f>[14]countries!Q154/[14]countries!Q$10</f>
        <v>4.1901942848711566E-3</v>
      </c>
      <c r="M64" s="46" t="s">
        <v>111</v>
      </c>
      <c r="N64" s="47">
        <f>[14]countries!R42/[14]countries!R$10</f>
        <v>4.5856895559240772E-3</v>
      </c>
      <c r="O64" s="46" t="s">
        <v>167</v>
      </c>
      <c r="P64" s="47">
        <f>[14]countries!S112/[14]countries!S$10</f>
        <v>4.721966322921994E-3</v>
      </c>
      <c r="Q64" s="46" t="s">
        <v>238</v>
      </c>
      <c r="R64" s="47">
        <f>[14]countries!T192/[14]countries!T$10</f>
        <v>5.1387942984934794E-3</v>
      </c>
      <c r="S64" s="46" t="s">
        <v>162</v>
      </c>
      <c r="T64" s="47">
        <f>[14]countries!U105/[14]countries!U$10</f>
        <v>4.9542851414781548E-3</v>
      </c>
      <c r="U64" s="46" t="s">
        <v>162</v>
      </c>
      <c r="V64" s="47">
        <f>[14]countries!V105/[14]countries!V$10</f>
        <v>5.3512160572972561E-3</v>
      </c>
      <c r="W64" s="46" t="s">
        <v>111</v>
      </c>
      <c r="X64" s="47">
        <f>[14]countries!W42/[14]countries!W$10</f>
        <v>4.9036514100802226E-3</v>
      </c>
      <c r="Y64" s="46" t="s">
        <v>173</v>
      </c>
      <c r="Z64" s="47">
        <f>[14]countries!X118/[14]countries!X$10</f>
        <v>5.1923306988266001E-3</v>
      </c>
      <c r="AA64" s="47"/>
    </row>
    <row r="65" spans="1:27" hidden="1">
      <c r="A65" s="46" t="s">
        <v>174</v>
      </c>
      <c r="B65" s="47">
        <f>[14]countries!L119/[14]countries!L$10</f>
        <v>5.4416584353502882E-3</v>
      </c>
      <c r="C65" s="46" t="s">
        <v>91</v>
      </c>
      <c r="D65" s="47">
        <f>[14]countries!M20/[14]countries!M$10</f>
        <v>5.4022761426054475E-3</v>
      </c>
      <c r="E65" s="46" t="s">
        <v>226</v>
      </c>
      <c r="F65" s="47">
        <f>[14]countries!N176/[14]countries!N$10</f>
        <v>5.5406551694437136E-3</v>
      </c>
      <c r="G65" s="46" t="s">
        <v>111</v>
      </c>
      <c r="H65" s="47">
        <f>[14]countries!O42/[14]countries!O$10</f>
        <v>5.1743531317816347E-3</v>
      </c>
      <c r="I65" s="46" t="s">
        <v>156</v>
      </c>
      <c r="J65" s="47">
        <f>[14]countries!P99/[14]countries!P$10</f>
        <v>4.8679759037241772E-3</v>
      </c>
      <c r="K65" s="46" t="s">
        <v>154</v>
      </c>
      <c r="L65" s="47">
        <f>[14]countries!Q97/[14]countries!Q$10</f>
        <v>4.1538400282204917E-3</v>
      </c>
      <c r="M65" s="46" t="s">
        <v>238</v>
      </c>
      <c r="N65" s="47">
        <f>[14]countries!R192/[14]countries!R$10</f>
        <v>4.4764469817470511E-3</v>
      </c>
      <c r="O65" s="46" t="s">
        <v>204</v>
      </c>
      <c r="P65" s="47">
        <f>[14]countries!S151/[14]countries!S$10</f>
        <v>4.6646682428019308E-3</v>
      </c>
      <c r="Q65" s="46" t="s">
        <v>111</v>
      </c>
      <c r="R65" s="47">
        <f>[14]countries!T42/[14]countries!T$10</f>
        <v>4.9765013307057357E-3</v>
      </c>
      <c r="S65" s="46" t="s">
        <v>219</v>
      </c>
      <c r="T65" s="47">
        <f>[14]countries!U168/[14]countries!U$10</f>
        <v>4.6640668123740705E-3</v>
      </c>
      <c r="U65" s="46" t="s">
        <v>173</v>
      </c>
      <c r="V65" s="47">
        <f>[14]countries!V118/[14]countries!V$10</f>
        <v>5.3305379137080066E-3</v>
      </c>
      <c r="W65" s="46" t="s">
        <v>173</v>
      </c>
      <c r="X65" s="47">
        <f>[14]countries!W118/[14]countries!W$10</f>
        <v>4.9001321482805777E-3</v>
      </c>
      <c r="Y65" s="46" t="s">
        <v>154</v>
      </c>
      <c r="Z65" s="47">
        <f>[14]countries!X97/[14]countries!X$10</f>
        <v>5.1904648490362897E-3</v>
      </c>
      <c r="AA65" s="47"/>
    </row>
    <row r="66" spans="1:27" hidden="1">
      <c r="A66" s="46" t="s">
        <v>115</v>
      </c>
      <c r="B66" s="47">
        <f>[14]countries!L48/[14]countries!L$10</f>
        <v>5.2194862777962875E-3</v>
      </c>
      <c r="C66" s="46" t="s">
        <v>174</v>
      </c>
      <c r="D66" s="47">
        <f>[14]countries!M119/[14]countries!M$10</f>
        <v>5.2439048087884717E-3</v>
      </c>
      <c r="E66" s="46" t="s">
        <v>126</v>
      </c>
      <c r="F66" s="47">
        <f>[14]countries!N62/[14]countries!N$10</f>
        <v>5.5272708033595706E-3</v>
      </c>
      <c r="G66" s="46" t="s">
        <v>108</v>
      </c>
      <c r="H66" s="47">
        <f>[14]countries!O38/[14]countries!O$10</f>
        <v>5.1259562297759787E-3</v>
      </c>
      <c r="I66" s="46" t="s">
        <v>154</v>
      </c>
      <c r="J66" s="47">
        <f>[14]countries!P97/[14]countries!P$10</f>
        <v>4.8087824823899571E-3</v>
      </c>
      <c r="K66" s="46" t="s">
        <v>125</v>
      </c>
      <c r="L66" s="47">
        <f>[14]countries!Q60/[14]countries!Q$10</f>
        <v>4.1469154079060797E-3</v>
      </c>
      <c r="M66" s="46" t="s">
        <v>205</v>
      </c>
      <c r="N66" s="47">
        <f>[14]countries!R154/[14]countries!R$10</f>
        <v>4.4095411103959366E-3</v>
      </c>
      <c r="O66" s="46" t="s">
        <v>205</v>
      </c>
      <c r="P66" s="47">
        <f>[14]countries!S154/[14]countries!S$10</f>
        <v>4.5344333863822466E-3</v>
      </c>
      <c r="Q66" s="46" t="s">
        <v>192</v>
      </c>
      <c r="R66" s="47">
        <f>[14]countries!T139/[14]countries!T$10</f>
        <v>4.8931812802789926E-3</v>
      </c>
      <c r="S66" s="46" t="s">
        <v>102</v>
      </c>
      <c r="T66" s="47">
        <f>[14]countries!U31/[14]countries!U$10</f>
        <v>4.6335347935882341E-3</v>
      </c>
      <c r="U66" s="46" t="s">
        <v>171</v>
      </c>
      <c r="V66" s="47">
        <f>[14]countries!V116/[14]countries!V$10</f>
        <v>5.2782343740410791E-3</v>
      </c>
      <c r="W66" s="46" t="s">
        <v>162</v>
      </c>
      <c r="X66" s="47">
        <f>[14]countries!W105/[14]countries!W$10</f>
        <v>4.7075625416812582E-3</v>
      </c>
      <c r="Y66" s="46" t="s">
        <v>174</v>
      </c>
      <c r="Z66" s="47">
        <f>[14]countries!X119/[14]countries!X$10</f>
        <v>4.9143190800702008E-3</v>
      </c>
      <c r="AA66" s="47"/>
    </row>
    <row r="67" spans="1:27" hidden="1">
      <c r="A67" s="46" t="s">
        <v>128</v>
      </c>
      <c r="B67" s="47">
        <f>[14]countries!L64/[14]countries!L$10</f>
        <v>5.1994889489991071E-3</v>
      </c>
      <c r="C67" s="46" t="s">
        <v>215</v>
      </c>
      <c r="D67" s="47">
        <f>[14]countries!M164/[14]countries!M$10</f>
        <v>5.2351603793139153E-3</v>
      </c>
      <c r="E67" s="46" t="s">
        <v>111</v>
      </c>
      <c r="F67" s="47">
        <f>[14]countries!N42/[14]countries!N$10</f>
        <v>5.5123118059714118E-3</v>
      </c>
      <c r="G67" s="46" t="s">
        <v>106</v>
      </c>
      <c r="H67" s="47">
        <f>[14]countries!O36/[14]countries!O$10</f>
        <v>5.0178039691715012E-3</v>
      </c>
      <c r="I67" s="46" t="s">
        <v>174</v>
      </c>
      <c r="J67" s="47">
        <f>[14]countries!P119/[14]countries!P$10</f>
        <v>4.7711415375415308E-3</v>
      </c>
      <c r="K67" s="46" t="s">
        <v>138</v>
      </c>
      <c r="L67" s="47">
        <f>[14]countries!Q75/[14]countries!Q$10</f>
        <v>4.1318676752997597E-3</v>
      </c>
      <c r="M67" s="46" t="s">
        <v>52</v>
      </c>
      <c r="N67" s="47">
        <f>[14]countries!R107/[14]countries!R$10</f>
        <v>4.3570713606641493E-3</v>
      </c>
      <c r="O67" s="46" t="s">
        <v>134</v>
      </c>
      <c r="P67" s="47">
        <f>[14]countries!S71/[14]countries!S$10</f>
        <v>4.4908027382174276E-3</v>
      </c>
      <c r="Q67" s="46" t="s">
        <v>204</v>
      </c>
      <c r="R67" s="47">
        <f>[14]countries!T151/[14]countries!T$10</f>
        <v>4.5303164229857102E-3</v>
      </c>
      <c r="S67" s="46" t="s">
        <v>194</v>
      </c>
      <c r="T67" s="47">
        <f>[14]countries!U141/[14]countries!U$10</f>
        <v>4.4766067830545779E-3</v>
      </c>
      <c r="U67" s="46" t="s">
        <v>43</v>
      </c>
      <c r="V67" s="47">
        <f>[14]countries!V33/[14]countries!V$10</f>
        <v>5.0669192275220572E-3</v>
      </c>
      <c r="W67" s="46" t="s">
        <v>204</v>
      </c>
      <c r="X67" s="47">
        <f>[14]countries!W151/[14]countries!W$10</f>
        <v>4.5573340536089165E-3</v>
      </c>
      <c r="Y67" s="46" t="s">
        <v>204</v>
      </c>
      <c r="Z67" s="47">
        <f>[14]countries!X151/[14]countries!X$10</f>
        <v>4.8582338304908393E-3</v>
      </c>
      <c r="AA67" s="47"/>
    </row>
    <row r="68" spans="1:27" hidden="1">
      <c r="A68" s="46" t="s">
        <v>204</v>
      </c>
      <c r="B68" s="47">
        <f>[14]countries!L151/[14]countries!L$10</f>
        <v>5.1833443165756948E-3</v>
      </c>
      <c r="C68" s="46" t="s">
        <v>89</v>
      </c>
      <c r="D68" s="47">
        <f>[14]countries!M18/[14]countries!M$10</f>
        <v>5.1088519535703149E-3</v>
      </c>
      <c r="E68" s="46" t="s">
        <v>128</v>
      </c>
      <c r="F68" s="47">
        <f>[14]countries!N64/[14]countries!N$10</f>
        <v>5.4844408318903155E-3</v>
      </c>
      <c r="G68" s="46" t="s">
        <v>238</v>
      </c>
      <c r="H68" s="47">
        <f>[14]countries!O192/[14]countries!O$10</f>
        <v>5.0168162772938349E-3</v>
      </c>
      <c r="I68" s="46" t="s">
        <v>219</v>
      </c>
      <c r="J68" s="47">
        <f>[14]countries!P168/[14]countries!P$10</f>
        <v>4.7541424011583698E-3</v>
      </c>
      <c r="K68" s="46" t="s">
        <v>219</v>
      </c>
      <c r="L68" s="47">
        <f>[14]countries!Q168/[14]countries!Q$10</f>
        <v>3.9828551727646155E-3</v>
      </c>
      <c r="M68" s="46" t="s">
        <v>240</v>
      </c>
      <c r="N68" s="47">
        <f>[14]countries!R194/[14]countries!R$10</f>
        <v>4.3272274553934247E-3</v>
      </c>
      <c r="O68" s="46" t="s">
        <v>226</v>
      </c>
      <c r="P68" s="47">
        <f>[14]countries!S176/[14]countries!S$10</f>
        <v>4.3116805290347527E-3</v>
      </c>
      <c r="Q68" s="46" t="s">
        <v>226</v>
      </c>
      <c r="R68" s="47">
        <f>[14]countries!T176/[14]countries!T$10</f>
        <v>4.4519472741060629E-3</v>
      </c>
      <c r="S68" s="46" t="s">
        <v>158</v>
      </c>
      <c r="T68" s="47">
        <f>[14]countries!U101/[14]countries!U$10</f>
        <v>4.4211238671964448E-3</v>
      </c>
      <c r="U68" s="46" t="s">
        <v>156</v>
      </c>
      <c r="V68" s="47">
        <f>[14]countries!V99/[14]countries!V$10</f>
        <v>5.0485632284000487E-3</v>
      </c>
      <c r="W68" s="46" t="s">
        <v>89</v>
      </c>
      <c r="X68" s="47">
        <f>[14]countries!W18/[14]countries!W$10</f>
        <v>4.2832715409615698E-3</v>
      </c>
      <c r="Y68" s="46" t="s">
        <v>171</v>
      </c>
      <c r="Z68" s="47">
        <f>[14]countries!X116/[14]countries!X$10</f>
        <v>4.5857100052353553E-3</v>
      </c>
      <c r="AA68" s="47"/>
    </row>
    <row r="69" spans="1:27" hidden="1">
      <c r="A69" s="46" t="s">
        <v>113</v>
      </c>
      <c r="B69" s="47">
        <f>[14]countries!L46/[14]countries!L$10</f>
        <v>5.0763861267705901E-3</v>
      </c>
      <c r="C69" s="46" t="s">
        <v>111</v>
      </c>
      <c r="D69" s="47">
        <f>[14]countries!M42/[14]countries!M$10</f>
        <v>5.0084529484920688E-3</v>
      </c>
      <c r="E69" s="46" t="s">
        <v>139</v>
      </c>
      <c r="F69" s="47">
        <f>[14]countries!N76/[14]countries!N$10</f>
        <v>5.3587852538297797E-3</v>
      </c>
      <c r="G69" s="46" t="s">
        <v>134</v>
      </c>
      <c r="H69" s="47">
        <f>[14]countries!O71/[14]countries!O$10</f>
        <v>4.9249609326708545E-3</v>
      </c>
      <c r="I69" s="46" t="s">
        <v>238</v>
      </c>
      <c r="J69" s="47">
        <f>[14]countries!P192/[14]countries!P$10</f>
        <v>4.7339559267033666E-3</v>
      </c>
      <c r="K69" s="46" t="s">
        <v>206</v>
      </c>
      <c r="L69" s="47">
        <f>[14]countries!Q155/[14]countries!Q$10</f>
        <v>3.8666014509476545E-3</v>
      </c>
      <c r="M69" s="46" t="s">
        <v>171</v>
      </c>
      <c r="N69" s="47">
        <f>[14]countries!R116/[14]countries!R$10</f>
        <v>4.2854459880144096E-3</v>
      </c>
      <c r="O69" s="46" t="s">
        <v>221</v>
      </c>
      <c r="P69" s="47">
        <f>[14]countries!S171/[14]countries!S$10</f>
        <v>4.2601648239726777E-3</v>
      </c>
      <c r="Q69" s="46" t="s">
        <v>154</v>
      </c>
      <c r="R69" s="47">
        <f>[14]countries!T97/[14]countries!T$10</f>
        <v>4.3369897552564115E-3</v>
      </c>
      <c r="S69" s="46" t="s">
        <v>174</v>
      </c>
      <c r="T69" s="47">
        <f>[14]countries!U119/[14]countries!U$10</f>
        <v>4.3364221376615423E-3</v>
      </c>
      <c r="U69" s="46" t="s">
        <v>219</v>
      </c>
      <c r="V69" s="47">
        <f>[14]countries!V168/[14]countries!V$10</f>
        <v>5.013178169851599E-3</v>
      </c>
      <c r="W69" s="46" t="s">
        <v>155</v>
      </c>
      <c r="X69" s="47">
        <f>[14]countries!W98/[14]countries!W$10</f>
        <v>4.2039781735383197E-3</v>
      </c>
      <c r="Y69" s="46" t="s">
        <v>155</v>
      </c>
      <c r="Z69" s="47">
        <f>[14]countries!X98/[14]countries!X$10</f>
        <v>4.4881370367890706E-3</v>
      </c>
      <c r="AA69" s="47"/>
    </row>
    <row r="70" spans="1:27" hidden="1">
      <c r="A70" s="46" t="s">
        <v>240</v>
      </c>
      <c r="B70" s="47">
        <f>[14]countries!L194/[14]countries!L$10</f>
        <v>4.9804356408905395E-3</v>
      </c>
      <c r="C70" s="46" t="s">
        <v>156</v>
      </c>
      <c r="D70" s="47">
        <f>[14]countries!M99/[14]countries!M$10</f>
        <v>5.0074813452171182E-3</v>
      </c>
      <c r="E70" s="46" t="s">
        <v>98</v>
      </c>
      <c r="F70" s="47">
        <f>[14]countries!N27/[14]countries!N$10</f>
        <v>5.244152094897361E-3</v>
      </c>
      <c r="G70" s="46" t="s">
        <v>167</v>
      </c>
      <c r="H70" s="47">
        <f>[14]countries!O112/[14]countries!O$10</f>
        <v>4.6311225990650819E-3</v>
      </c>
      <c r="I70" s="46" t="s">
        <v>89</v>
      </c>
      <c r="J70" s="47">
        <f>[14]countries!P18/[14]countries!P$10</f>
        <v>4.6041857337783473E-3</v>
      </c>
      <c r="K70" s="46" t="s">
        <v>43</v>
      </c>
      <c r="L70" s="47">
        <f>[14]countries!Q33/[14]countries!Q$10</f>
        <v>3.8237220713084083E-3</v>
      </c>
      <c r="M70" s="46" t="s">
        <v>158</v>
      </c>
      <c r="N70" s="47">
        <f>[14]countries!R101/[14]countries!R$10</f>
        <v>4.1437221401938954E-3</v>
      </c>
      <c r="O70" s="46" t="s">
        <v>43</v>
      </c>
      <c r="P70" s="47">
        <f>[14]countries!S33/[14]countries!S$10</f>
        <v>4.2583249773633178E-3</v>
      </c>
      <c r="Q70" s="46" t="s">
        <v>138</v>
      </c>
      <c r="R70" s="47">
        <f>[14]countries!T75/[14]countries!T$10</f>
        <v>4.2455792071795341E-3</v>
      </c>
      <c r="S70" s="46" t="s">
        <v>178</v>
      </c>
      <c r="T70" s="47">
        <f>[14]countries!U124/[14]countries!U$10</f>
        <v>4.1877016590595633E-3</v>
      </c>
      <c r="U70" s="46" t="s">
        <v>155</v>
      </c>
      <c r="V70" s="47">
        <f>[14]countries!V98/[14]countries!V$10</f>
        <v>4.8384644432686291E-3</v>
      </c>
      <c r="W70" s="46" t="s">
        <v>138</v>
      </c>
      <c r="X70" s="47">
        <f>[14]countries!W75/[14]countries!W$10</f>
        <v>4.140081576488517E-3</v>
      </c>
      <c r="Y70" s="46" t="s">
        <v>167</v>
      </c>
      <c r="Z70" s="47">
        <f>[14]countries!X112/[14]countries!X$10</f>
        <v>4.4773809615272758E-3</v>
      </c>
      <c r="AA70" s="47"/>
    </row>
    <row r="71" spans="1:27" hidden="1">
      <c r="A71" s="46" t="s">
        <v>126</v>
      </c>
      <c r="B71" s="47">
        <f>[14]countries!L62/[14]countries!L$10</f>
        <v>4.7747750392241189E-3</v>
      </c>
      <c r="C71" s="46" t="s">
        <v>154</v>
      </c>
      <c r="D71" s="47">
        <f>[14]countries!M97/[14]countries!M$10</f>
        <v>4.6564086952015724E-3</v>
      </c>
      <c r="E71" s="46" t="s">
        <v>125</v>
      </c>
      <c r="F71" s="47">
        <f>[14]countries!N60/[14]countries!N$10</f>
        <v>5.061022474240214E-3</v>
      </c>
      <c r="G71" s="46" t="s">
        <v>142</v>
      </c>
      <c r="H71" s="47">
        <f>[14]countries!O79/[14]countries!O$10</f>
        <v>4.5904626167678139E-3</v>
      </c>
      <c r="I71" s="46" t="s">
        <v>233</v>
      </c>
      <c r="J71" s="47">
        <f>[14]countries!P185/[14]countries!P$10</f>
        <v>4.5580452207383392E-3</v>
      </c>
      <c r="K71" s="46" t="s">
        <v>50</v>
      </c>
      <c r="L71" s="47">
        <f>[14]countries!Q90/[14]countries!Q$10</f>
        <v>3.6894909698290301E-3</v>
      </c>
      <c r="M71" s="46" t="s">
        <v>154</v>
      </c>
      <c r="N71" s="47">
        <f>[14]countries!R97/[14]countries!R$10</f>
        <v>4.1043004234641942E-3</v>
      </c>
      <c r="O71" s="46" t="s">
        <v>83</v>
      </c>
      <c r="P71" s="47">
        <f>[14]countries!S12/[14]countries!S$10</f>
        <v>4.1613387775270641E-3</v>
      </c>
      <c r="Q71" s="46" t="s">
        <v>83</v>
      </c>
      <c r="R71" s="47">
        <f>[14]countries!T12/[14]countries!T$10</f>
        <v>4.2214284679254052E-3</v>
      </c>
      <c r="S71" s="46" t="s">
        <v>138</v>
      </c>
      <c r="T71" s="47">
        <f>[14]countries!U75/[14]countries!U$10</f>
        <v>4.1480866382693372E-3</v>
      </c>
      <c r="U71" s="46" t="s">
        <v>138</v>
      </c>
      <c r="V71" s="47">
        <f>[14]countries!V75/[14]countries!V$10</f>
        <v>4.4488970643117914E-3</v>
      </c>
      <c r="W71" s="46" t="s">
        <v>49</v>
      </c>
      <c r="X71" s="47">
        <f>[14]countries!W83/[14]countries!W$10</f>
        <v>4.0910318651559661E-3</v>
      </c>
      <c r="Y71" s="46" t="s">
        <v>219</v>
      </c>
      <c r="Z71" s="47">
        <f>[14]countries!X168/[14]countries!X$10</f>
        <v>4.3233934758915753E-3</v>
      </c>
      <c r="AA71" s="47"/>
    </row>
    <row r="72" spans="1:27" hidden="1">
      <c r="A72" s="46" t="s">
        <v>186</v>
      </c>
      <c r="B72" s="47">
        <f>[14]countries!L132/[14]countries!L$10</f>
        <v>4.6892818720728688E-3</v>
      </c>
      <c r="C72" s="46" t="s">
        <v>125</v>
      </c>
      <c r="D72" s="47">
        <f>[14]countries!M60/[14]countries!M$10</f>
        <v>4.5822429785469972E-3</v>
      </c>
      <c r="E72" s="46" t="s">
        <v>43</v>
      </c>
      <c r="F72" s="47">
        <f>[14]countries!N33/[14]countries!N$10</f>
        <v>5.0262231224214434E-3</v>
      </c>
      <c r="G72" s="46" t="s">
        <v>43</v>
      </c>
      <c r="H72" s="47">
        <f>[14]countries!O33/[14]countries!O$10</f>
        <v>4.4131719247266837E-3</v>
      </c>
      <c r="I72" s="46" t="s">
        <v>139</v>
      </c>
      <c r="J72" s="47">
        <f>[14]countries!P76/[14]countries!P$10</f>
        <v>4.2842377025667181E-3</v>
      </c>
      <c r="K72" s="46" t="s">
        <v>156</v>
      </c>
      <c r="L72" s="47">
        <f>[14]countries!Q99/[14]countries!Q$10</f>
        <v>3.6153176329996512E-3</v>
      </c>
      <c r="M72" s="46" t="s">
        <v>219</v>
      </c>
      <c r="N72" s="47">
        <f>[14]countries!R168/[14]countries!R$10</f>
        <v>3.8869257460039351E-3</v>
      </c>
      <c r="O72" s="46" t="s">
        <v>138</v>
      </c>
      <c r="P72" s="47">
        <f>[14]countries!S75/[14]countries!S$10</f>
        <v>3.8640721325004976E-3</v>
      </c>
      <c r="Q72" s="46" t="s">
        <v>50</v>
      </c>
      <c r="R72" s="47">
        <f>[14]countries!T90/[14]countries!T$10</f>
        <v>4.2002965710780426E-3</v>
      </c>
      <c r="S72" s="46" t="s">
        <v>167</v>
      </c>
      <c r="T72" s="47">
        <f>[14]countries!U112/[14]countries!U$10</f>
        <v>4.0992791817156338E-3</v>
      </c>
      <c r="U72" s="46" t="s">
        <v>154</v>
      </c>
      <c r="V72" s="47">
        <f>[14]countries!V97/[14]countries!V$10</f>
        <v>4.3128857455161877E-3</v>
      </c>
      <c r="W72" s="46" t="s">
        <v>178</v>
      </c>
      <c r="X72" s="47">
        <f>[14]countries!W124/[14]countries!W$10</f>
        <v>4.0330740223930642E-3</v>
      </c>
      <c r="Y72" s="46" t="s">
        <v>194</v>
      </c>
      <c r="Z72" s="47">
        <f>[14]countries!X141/[14]countries!X$10</f>
        <v>4.2628082356414628E-3</v>
      </c>
      <c r="AA72" s="47"/>
    </row>
    <row r="73" spans="1:27" hidden="1">
      <c r="A73" s="46" t="s">
        <v>179</v>
      </c>
      <c r="B73" s="47">
        <f>[14]countries!L125/[14]countries!L$10</f>
        <v>4.6564422220297923E-3</v>
      </c>
      <c r="C73" s="46" t="s">
        <v>13</v>
      </c>
      <c r="D73" s="47">
        <f>[14]countries!M177/[14]countries!M$10</f>
        <v>4.4740711472691444E-3</v>
      </c>
      <c r="E73" s="46" t="s">
        <v>156</v>
      </c>
      <c r="F73" s="47">
        <f>[14]countries!N99/[14]countries!N$10</f>
        <v>4.85474577341402E-3</v>
      </c>
      <c r="G73" s="46" t="s">
        <v>221</v>
      </c>
      <c r="H73" s="47">
        <f>[14]countries!O171/[14]countries!O$10</f>
        <v>4.2706150637168254E-3</v>
      </c>
      <c r="I73" s="46" t="s">
        <v>138</v>
      </c>
      <c r="J73" s="47">
        <f>[14]countries!P75/[14]countries!P$10</f>
        <v>4.055508251411156E-3</v>
      </c>
      <c r="K73" s="46" t="s">
        <v>161</v>
      </c>
      <c r="L73" s="47">
        <f>[14]countries!Q104/[14]countries!Q$10</f>
        <v>3.5985387453147293E-3</v>
      </c>
      <c r="M73" s="46" t="s">
        <v>221</v>
      </c>
      <c r="N73" s="47">
        <f>[14]countries!R171/[14]countries!R$10</f>
        <v>3.7077235055178602E-3</v>
      </c>
      <c r="O73" s="46" t="s">
        <v>154</v>
      </c>
      <c r="P73" s="47">
        <f>[14]countries!S97/[14]countries!S$10</f>
        <v>3.8254353537039414E-3</v>
      </c>
      <c r="Q73" s="46" t="s">
        <v>85</v>
      </c>
      <c r="R73" s="47">
        <f>[14]countries!T14/[14]countries!T$10</f>
        <v>4.1172180280438404E-3</v>
      </c>
      <c r="S73" s="46" t="s">
        <v>195</v>
      </c>
      <c r="T73" s="47">
        <f>[14]countries!U142/[14]countries!U$10</f>
        <v>4.0015548348491387E-3</v>
      </c>
      <c r="U73" s="46" t="s">
        <v>205</v>
      </c>
      <c r="V73" s="47">
        <f>[14]countries!V154/[14]countries!V$10</f>
        <v>4.2894431442278402E-3</v>
      </c>
      <c r="W73" s="46" t="s">
        <v>167</v>
      </c>
      <c r="X73" s="47">
        <f>[14]countries!W112/[14]countries!W$10</f>
        <v>3.9998609891589154E-3</v>
      </c>
      <c r="Y73" s="46" t="s">
        <v>162</v>
      </c>
      <c r="Z73" s="47">
        <f>[14]countries!X105/[14]countries!X$10</f>
        <v>4.1530523656231446E-3</v>
      </c>
      <c r="AA73" s="47"/>
    </row>
    <row r="74" spans="1:27" hidden="1">
      <c r="A74" s="46" t="s">
        <v>134</v>
      </c>
      <c r="B74" s="47">
        <f>[14]countries!L71/[14]countries!L$10</f>
        <v>4.4676600997151216E-3</v>
      </c>
      <c r="C74" s="46" t="s">
        <v>186</v>
      </c>
      <c r="D74" s="47">
        <f>[14]countries!M132/[14]countries!M$10</f>
        <v>4.3254158462016764E-3</v>
      </c>
      <c r="E74" s="46" t="s">
        <v>84</v>
      </c>
      <c r="F74" s="47">
        <f>[14]countries!N13/[14]countries!N$10</f>
        <v>4.852383826457995E-3</v>
      </c>
      <c r="G74" s="46" t="s">
        <v>206</v>
      </c>
      <c r="H74" s="47">
        <f>[14]countries!O155/[14]countries!O$10</f>
        <v>4.160981265295848E-3</v>
      </c>
      <c r="I74" s="46" t="s">
        <v>126</v>
      </c>
      <c r="J74" s="47">
        <f>[14]countries!P62/[14]countries!P$10</f>
        <v>3.9339340706708737E-3</v>
      </c>
      <c r="K74" s="46" t="s">
        <v>174</v>
      </c>
      <c r="L74" s="47">
        <f>[14]countries!Q119/[14]countries!Q$10</f>
        <v>3.5229005849573016E-3</v>
      </c>
      <c r="M74" s="46" t="s">
        <v>173</v>
      </c>
      <c r="N74" s="47">
        <f>[14]countries!R118/[14]countries!R$10</f>
        <v>3.7042532839747528E-3</v>
      </c>
      <c r="O74" s="46" t="s">
        <v>52</v>
      </c>
      <c r="P74" s="47">
        <f>[14]countries!S107/[14]countries!S$10</f>
        <v>3.7724740548773696E-3</v>
      </c>
      <c r="Q74" s="46" t="s">
        <v>89</v>
      </c>
      <c r="R74" s="47">
        <f>[14]countries!T18/[14]countries!T$10</f>
        <v>3.8339298565929123E-3</v>
      </c>
      <c r="S74" s="46" t="s">
        <v>83</v>
      </c>
      <c r="T74" s="47">
        <f>[14]countries!U12/[14]countries!U$10</f>
        <v>3.8497702109926667E-3</v>
      </c>
      <c r="U74" s="46" t="s">
        <v>167</v>
      </c>
      <c r="V74" s="47">
        <f>[14]countries!V112/[14]countries!V$10</f>
        <v>4.2025285941682108E-3</v>
      </c>
      <c r="W74" s="46" t="s">
        <v>174</v>
      </c>
      <c r="X74" s="47">
        <f>[14]countries!W119/[14]countries!W$10</f>
        <v>3.7780375188500468E-3</v>
      </c>
      <c r="Y74" s="46" t="s">
        <v>83</v>
      </c>
      <c r="Z74" s="47">
        <f>[14]countries!X12/[14]countries!X$10</f>
        <v>3.749480031565789E-3</v>
      </c>
      <c r="AA74" s="47"/>
    </row>
    <row r="75" spans="1:27" hidden="1">
      <c r="A75" s="46" t="s">
        <v>50</v>
      </c>
      <c r="B75" s="47">
        <f>[14]countries!L90/[14]countries!L$10</f>
        <v>4.4573862427184051E-3</v>
      </c>
      <c r="C75" s="46" t="s">
        <v>240</v>
      </c>
      <c r="D75" s="47">
        <f>[14]countries!M194/[14]countries!M$10</f>
        <v>4.3051741113068684E-3</v>
      </c>
      <c r="E75" s="46" t="s">
        <v>238</v>
      </c>
      <c r="F75" s="47">
        <f>[14]countries!N192/[14]countries!N$10</f>
        <v>4.8246703155072996E-3</v>
      </c>
      <c r="G75" s="46" t="s">
        <v>233</v>
      </c>
      <c r="H75" s="47">
        <f>[14]countries!O185/[14]countries!O$10</f>
        <v>4.1107735948478028E-3</v>
      </c>
      <c r="I75" s="46" t="s">
        <v>158</v>
      </c>
      <c r="J75" s="47">
        <f>[14]countries!P101/[14]countries!P$10</f>
        <v>3.9146582642363981E-3</v>
      </c>
      <c r="K75" s="46" t="s">
        <v>238</v>
      </c>
      <c r="L75" s="47">
        <f>[14]countries!Q192/[14]countries!Q$10</f>
        <v>3.4926719539693854E-3</v>
      </c>
      <c r="M75" s="46" t="s">
        <v>84</v>
      </c>
      <c r="N75" s="47">
        <f>[14]countries!R13/[14]countries!R$10</f>
        <v>3.6635822874895316E-3</v>
      </c>
      <c r="O75" s="46" t="s">
        <v>173</v>
      </c>
      <c r="P75" s="47">
        <f>[14]countries!S118/[14]countries!S$10</f>
        <v>3.6364568233996967E-3</v>
      </c>
      <c r="Q75" s="46" t="s">
        <v>221</v>
      </c>
      <c r="R75" s="47">
        <f>[14]countries!T171/[14]countries!T$10</f>
        <v>3.7031536035318064E-3</v>
      </c>
      <c r="S75" s="46" t="s">
        <v>179</v>
      </c>
      <c r="T75" s="47">
        <f>[14]countries!U125/[14]countries!U$10</f>
        <v>3.6156914003012504E-3</v>
      </c>
      <c r="U75" s="46" t="s">
        <v>178</v>
      </c>
      <c r="V75" s="47">
        <f>[14]countries!V124/[14]countries!V$10</f>
        <v>4.1548693434357679E-3</v>
      </c>
      <c r="W75" s="46" t="s">
        <v>219</v>
      </c>
      <c r="X75" s="47">
        <f>[14]countries!W168/[14]countries!W$10</f>
        <v>3.7373460542916527E-3</v>
      </c>
      <c r="Y75" s="46" t="s">
        <v>91</v>
      </c>
      <c r="Z75" s="47">
        <f>[14]countries!X20/[14]countries!X$10</f>
        <v>3.705467927688443E-3</v>
      </c>
      <c r="AA75" s="47"/>
    </row>
    <row r="76" spans="1:27" hidden="1">
      <c r="A76" s="46" t="s">
        <v>233</v>
      </c>
      <c r="B76" s="47">
        <f>[14]countries!L185/[14]countries!L$10</f>
        <v>4.4419754572233294E-3</v>
      </c>
      <c r="C76" s="46" t="s">
        <v>219</v>
      </c>
      <c r="D76" s="47">
        <f>[14]countries!M168/[14]countries!M$10</f>
        <v>4.144049901544199E-3</v>
      </c>
      <c r="E76" s="46" t="s">
        <v>174</v>
      </c>
      <c r="F76" s="47">
        <f>[14]countries!N119/[14]countries!N$10</f>
        <v>4.7851470697764797E-3</v>
      </c>
      <c r="G76" s="46" t="s">
        <v>126</v>
      </c>
      <c r="H76" s="47">
        <f>[14]countries!O62/[14]countries!O$10</f>
        <v>4.104024367017082E-3</v>
      </c>
      <c r="I76" s="46" t="s">
        <v>206</v>
      </c>
      <c r="J76" s="47">
        <f>[14]countries!P155/[14]countries!P$10</f>
        <v>3.8887042256513932E-3</v>
      </c>
      <c r="K76" s="46" t="s">
        <v>158</v>
      </c>
      <c r="L76" s="47">
        <f>[14]countries!Q101/[14]countries!Q$10</f>
        <v>3.4672372908914478E-3</v>
      </c>
      <c r="M76" s="46" t="s">
        <v>119</v>
      </c>
      <c r="N76" s="47">
        <f>[14]countries!R52/[14]countries!R$10</f>
        <v>3.4527316265303152E-3</v>
      </c>
      <c r="O76" s="46" t="s">
        <v>85</v>
      </c>
      <c r="P76" s="47">
        <f>[14]countries!S14/[14]countries!S$10</f>
        <v>3.5276430382175585E-3</v>
      </c>
      <c r="Q76" s="46" t="s">
        <v>84</v>
      </c>
      <c r="R76" s="47">
        <f>[14]countries!T13/[14]countries!T$10</f>
        <v>3.6703085981461912E-3</v>
      </c>
      <c r="S76" s="46" t="s">
        <v>154</v>
      </c>
      <c r="T76" s="47">
        <f>[14]countries!U97/[14]countries!U$10</f>
        <v>3.5533141576205084E-3</v>
      </c>
      <c r="U76" s="46" t="s">
        <v>89</v>
      </c>
      <c r="V76" s="47">
        <f>[14]countries!V18/[14]countries!V$10</f>
        <v>3.9381358598265135E-3</v>
      </c>
      <c r="W76" s="46" t="s">
        <v>205</v>
      </c>
      <c r="X76" s="47">
        <f>[14]countries!W154/[14]countries!W$10</f>
        <v>3.654093517343803E-3</v>
      </c>
      <c r="Y76" s="46" t="s">
        <v>205</v>
      </c>
      <c r="Z76" s="47">
        <f>[14]countries!X154/[14]countries!X$10</f>
        <v>3.3473345238186707E-3</v>
      </c>
      <c r="AA76" s="47"/>
    </row>
    <row r="77" spans="1:27" hidden="1">
      <c r="C77" s="46" t="s">
        <v>142</v>
      </c>
      <c r="D77" s="47">
        <f>[14]countries!M79/[14]countries!M$10</f>
        <v>4.1332003316405823E-3</v>
      </c>
      <c r="E77" s="46" t="s">
        <v>240</v>
      </c>
      <c r="F77" s="47">
        <f>[14]countries!N194/[14]countries!N$10</f>
        <v>4.6961804010995341E-3</v>
      </c>
      <c r="G77" s="46" t="s">
        <v>154</v>
      </c>
      <c r="H77" s="47">
        <f>[14]countries!O97/[14]countries!O$10</f>
        <v>4.0961228319957507E-3</v>
      </c>
      <c r="I77" s="46" t="s">
        <v>169</v>
      </c>
      <c r="J77" s="47">
        <f>[14]countries!P114/[14]countries!P$10</f>
        <v>3.7480060164800559E-3</v>
      </c>
      <c r="K77" s="46" t="s">
        <v>91</v>
      </c>
      <c r="L77" s="47">
        <f>[14]countries!Q20/[14]countries!Q$10</f>
        <v>3.4449986064201618E-3</v>
      </c>
      <c r="M77" s="46" t="s">
        <v>89</v>
      </c>
      <c r="N77" s="47">
        <f>[14]countries!R18/[14]countries!R$10</f>
        <v>3.381661489327472E-3</v>
      </c>
      <c r="O77" s="46" t="s">
        <v>174</v>
      </c>
      <c r="P77" s="47">
        <f>[14]countries!S119/[14]countries!S$10</f>
        <v>3.5033307794510179E-3</v>
      </c>
      <c r="Q77" s="46" t="s">
        <v>205</v>
      </c>
      <c r="R77" s="47">
        <f>[14]countries!T154/[14]countries!T$10</f>
        <v>3.5526944979785849E-3</v>
      </c>
      <c r="S77" s="46" t="s">
        <v>43</v>
      </c>
      <c r="T77" s="47">
        <f>[14]countries!U33/[14]countries!U$10</f>
        <v>3.5315368395617934E-3</v>
      </c>
      <c r="U77" s="46" t="s">
        <v>83</v>
      </c>
      <c r="V77" s="47">
        <f>[14]countries!V12/[14]countries!V$10</f>
        <v>3.8034514807264775E-3</v>
      </c>
      <c r="W77" s="46" t="s">
        <v>83</v>
      </c>
      <c r="X77" s="47">
        <f>[14]countries!W12/[14]countries!W$10</f>
        <v>3.646725062950796E-3</v>
      </c>
      <c r="Y77" s="46" t="s">
        <v>138</v>
      </c>
      <c r="Z77" s="47">
        <f>[14]countries!X75/[14]countries!X$10</f>
        <v>3.282359048767826E-3</v>
      </c>
      <c r="AA77" s="47"/>
    </row>
    <row r="78" spans="1:27" hidden="1">
      <c r="A78" s="46" t="s">
        <v>125</v>
      </c>
      <c r="B78" s="47">
        <f>[14]countries!L60/[14]countries!L$10</f>
        <v>4.1550413082435964E-3</v>
      </c>
      <c r="C78" s="46" t="s">
        <v>206</v>
      </c>
      <c r="D78" s="47">
        <f>[14]countries!M155/[14]countries!M$10</f>
        <v>4.1136063322624082E-3</v>
      </c>
      <c r="E78" s="46" t="s">
        <v>154</v>
      </c>
      <c r="F78" s="47">
        <f>[14]countries!N97/[14]countries!N$10</f>
        <v>4.3023651119649467E-3</v>
      </c>
      <c r="G78" s="46" t="s">
        <v>240</v>
      </c>
      <c r="H78" s="47">
        <f>[14]countries!O194/[14]countries!O$10</f>
        <v>4.0194120961636551E-3</v>
      </c>
      <c r="I78" s="46" t="s">
        <v>146</v>
      </c>
      <c r="J78" s="47">
        <f>[14]countries!P85/[14]countries!P$10</f>
        <v>3.587121332853715E-3</v>
      </c>
      <c r="K78" s="46" t="s">
        <v>108</v>
      </c>
      <c r="L78" s="47">
        <f>[14]countries!Q38/[14]countries!Q$10</f>
        <v>3.3310087027829116E-3</v>
      </c>
      <c r="M78" s="46" t="s">
        <v>91</v>
      </c>
      <c r="N78" s="47">
        <f>[14]countries!R20/[14]countries!R$10</f>
        <v>3.3296081661808585E-3</v>
      </c>
      <c r="O78" s="46" t="s">
        <v>238</v>
      </c>
      <c r="P78" s="47">
        <f>[14]countries!S192/[14]countries!S$10</f>
        <v>3.2632307969295607E-3</v>
      </c>
      <c r="Q78" s="46" t="s">
        <v>219</v>
      </c>
      <c r="R78" s="47">
        <f>[14]countries!T168/[14]countries!T$10</f>
        <v>3.5526944979785849E-3</v>
      </c>
      <c r="S78" s="46" t="s">
        <v>50</v>
      </c>
      <c r="T78" s="47">
        <f>[14]countries!U90/[14]countries!U$10</f>
        <v>3.429982311127182E-3</v>
      </c>
      <c r="U78" s="46" t="s">
        <v>109</v>
      </c>
      <c r="V78" s="47">
        <f>[14]countries!V39/[14]countries!V$10</f>
        <v>3.6152472005719113E-3</v>
      </c>
      <c r="W78" s="46" t="s">
        <v>218</v>
      </c>
      <c r="X78" s="47">
        <f>[14]countries!W167/[14]countries!W$10</f>
        <v>3.5896470356378053E-3</v>
      </c>
      <c r="Y78" s="46" t="s">
        <v>139</v>
      </c>
      <c r="Z78" s="47">
        <f>[14]countries!X76/[14]countries!X$10</f>
        <v>3.1960909349334279E-3</v>
      </c>
      <c r="AA78" s="47"/>
    </row>
    <row r="79" spans="1:27" hidden="1">
      <c r="A79" s="46" t="s">
        <v>218</v>
      </c>
      <c r="B79" s="47">
        <f>[14]countries!L167/[14]countries!L$10</f>
        <v>4.1269716632347095E-3</v>
      </c>
      <c r="C79" s="46" t="s">
        <v>214</v>
      </c>
      <c r="D79" s="47">
        <f>[14]countries!M163/[14]countries!M$10</f>
        <v>4.0910975230593815E-3</v>
      </c>
      <c r="E79" s="46" t="s">
        <v>106</v>
      </c>
      <c r="F79" s="47">
        <f>[14]countries!N36/[14]countries!N$10</f>
        <v>4.2741792116230467E-3</v>
      </c>
      <c r="G79" s="46" t="s">
        <v>13</v>
      </c>
      <c r="H79" s="47">
        <f>[14]countries!O177/[14]countries!O$10</f>
        <v>3.7390722182193254E-3</v>
      </c>
      <c r="I79" s="46" t="s">
        <v>167</v>
      </c>
      <c r="J79" s="47">
        <f>[14]countries!P112/[14]countries!P$10</f>
        <v>3.4043806167347395E-3</v>
      </c>
      <c r="K79" s="46" t="s">
        <v>221</v>
      </c>
      <c r="L79" s="47">
        <f>[14]countries!Q171/[14]countries!Q$10</f>
        <v>3.2190162857748191E-3</v>
      </c>
      <c r="M79" s="46" t="s">
        <v>161</v>
      </c>
      <c r="N79" s="47">
        <f>[14]countries!R104/[14]countries!R$10</f>
        <v>3.3055942331025536E-3</v>
      </c>
      <c r="O79" s="46" t="s">
        <v>91</v>
      </c>
      <c r="P79" s="47">
        <f>[14]countries!S20/[14]countries!S$10</f>
        <v>3.1992304184468297E-3</v>
      </c>
      <c r="Q79" s="46" t="s">
        <v>103</v>
      </c>
      <c r="R79" s="47">
        <f>[14]countries!T32/[14]countries!T$10</f>
        <v>3.5508831925345256E-3</v>
      </c>
      <c r="S79" s="46" t="s">
        <v>84</v>
      </c>
      <c r="T79" s="47">
        <f>[14]countries!U13/[14]countries!U$10</f>
        <v>3.3956201107732298E-3</v>
      </c>
      <c r="U79" s="46" t="s">
        <v>221</v>
      </c>
      <c r="V79" s="47">
        <f>[14]countries!V171/[14]countries!V$10</f>
        <v>3.504668892608006E-3</v>
      </c>
      <c r="W79" s="46" t="s">
        <v>47</v>
      </c>
      <c r="X79" s="47">
        <f>[14]countries!W61/[14]countries!W$10</f>
        <v>3.2428897714415436E-3</v>
      </c>
      <c r="Y79" s="46" t="s">
        <v>221</v>
      </c>
      <c r="Z79" s="47">
        <f>[14]countries!X171/[14]countries!X$10</f>
        <v>3.106859412608535E-3</v>
      </c>
      <c r="AA79" s="47"/>
    </row>
    <row r="80" spans="1:27" hidden="1">
      <c r="A80" s="46" t="s">
        <v>139</v>
      </c>
      <c r="B80" s="47">
        <f>[14]countries!L76/[14]countries!L$10</f>
        <v>3.9967138334549082E-3</v>
      </c>
      <c r="C80" s="46" t="s">
        <v>119</v>
      </c>
      <c r="D80" s="47">
        <f>[14]countries!M52/[14]countries!M$10</f>
        <v>4.0323155249248595E-3</v>
      </c>
      <c r="E80" s="46" t="s">
        <v>233</v>
      </c>
      <c r="F80" s="47">
        <f>[14]countries!N185/[14]countries!N$10</f>
        <v>4.1669468198195069E-3</v>
      </c>
      <c r="G80" s="46" t="s">
        <v>125</v>
      </c>
      <c r="H80" s="47">
        <f>[14]countries!O60/[14]countries!O$10</f>
        <v>3.6445830285892341E-3</v>
      </c>
      <c r="I80" s="46" t="s">
        <v>49</v>
      </c>
      <c r="J80" s="47">
        <f>[14]countries!P83/[14]countries!P$10</f>
        <v>3.3937561564952637E-3</v>
      </c>
      <c r="K80" s="46" t="s">
        <v>126</v>
      </c>
      <c r="L80" s="47">
        <f>[14]countries!Q62/[14]countries!Q$10</f>
        <v>3.209694681505418E-3</v>
      </c>
      <c r="M80" s="46" t="s">
        <v>46</v>
      </c>
      <c r="N80" s="47">
        <f>[14]countries!R53/[14]countries!R$10</f>
        <v>3.2246686667172851E-3</v>
      </c>
      <c r="O80" s="46" t="s">
        <v>219</v>
      </c>
      <c r="P80" s="47">
        <f>[14]countries!S168/[14]countries!S$10</f>
        <v>3.169792872697072E-3</v>
      </c>
      <c r="Q80" s="46" t="s">
        <v>173</v>
      </c>
      <c r="R80" s="47">
        <f>[14]countries!T118/[14]countries!T$10</f>
        <v>3.5391700839962729E-3</v>
      </c>
      <c r="S80" s="46" t="s">
        <v>205</v>
      </c>
      <c r="T80" s="47">
        <f>[14]countries!U154/[14]countries!U$10</f>
        <v>3.1915261500722056E-3</v>
      </c>
      <c r="U80" s="46" t="s">
        <v>174</v>
      </c>
      <c r="V80" s="47">
        <f>[14]countries!V119/[14]countries!V$10</f>
        <v>3.4813368696276219E-3</v>
      </c>
      <c r="W80" s="46" t="s">
        <v>179</v>
      </c>
      <c r="X80" s="47">
        <f>[14]countries!W125/[14]countries!W$10</f>
        <v>3.1389615714207796E-3</v>
      </c>
      <c r="Y80" s="46" t="s">
        <v>157</v>
      </c>
      <c r="Z80" s="47">
        <f>[14]countries!X100/[14]countries!X$10</f>
        <v>3.0834814122946332E-3</v>
      </c>
      <c r="AA80" s="47"/>
    </row>
    <row r="81" spans="1:27" hidden="1">
      <c r="A81" s="46" t="s">
        <v>111</v>
      </c>
      <c r="B81" s="47">
        <f>[14]countries!L42/[14]countries!L$10</f>
        <v>3.83581789441704E-3</v>
      </c>
      <c r="C81" s="46" t="s">
        <v>88</v>
      </c>
      <c r="D81" s="47">
        <f>[14]countries!M17/[14]countries!M$10</f>
        <v>3.8954813970359598E-3</v>
      </c>
      <c r="E81" s="46" t="s">
        <v>50</v>
      </c>
      <c r="F81" s="47">
        <f>[14]countries!N90/[14]countries!N$10</f>
        <v>4.1579714213866113E-3</v>
      </c>
      <c r="G81" s="46" t="s">
        <v>169</v>
      </c>
      <c r="H81" s="47">
        <f>[14]countries!O114/[14]countries!O$10</f>
        <v>3.6200553469605172E-3</v>
      </c>
      <c r="I81" s="46" t="s">
        <v>240</v>
      </c>
      <c r="J81" s="47">
        <f>[14]countries!P194/[14]countries!P$10</f>
        <v>3.3851048103002625E-3</v>
      </c>
      <c r="K81" s="46" t="s">
        <v>169</v>
      </c>
      <c r="L81" s="47">
        <f>[14]countries!Q114/[14]countries!Q$10</f>
        <v>3.1154133126091877E-3</v>
      </c>
      <c r="M81" s="46" t="s">
        <v>174</v>
      </c>
      <c r="N81" s="47">
        <f>[14]countries!R119/[14]countries!R$10</f>
        <v>3.1417997762678762E-3</v>
      </c>
      <c r="O81" s="46" t="s">
        <v>139</v>
      </c>
      <c r="P81" s="47">
        <f>[14]countries!S76/[14]countries!S$10</f>
        <v>3.1286591592163846E-3</v>
      </c>
      <c r="Q81" s="46" t="s">
        <v>174</v>
      </c>
      <c r="R81" s="47">
        <f>[14]countries!T119/[14]countries!T$10</f>
        <v>3.1590374481362893E-3</v>
      </c>
      <c r="S81" s="46" t="s">
        <v>103</v>
      </c>
      <c r="T81" s="47">
        <f>[14]countries!U32/[14]countries!U$10</f>
        <v>3.1783940989815228E-3</v>
      </c>
      <c r="U81" s="46" t="s">
        <v>126</v>
      </c>
      <c r="V81" s="47">
        <f>[14]countries!V62/[14]countries!V$10</f>
        <v>3.13213057307761E-3</v>
      </c>
      <c r="W81" s="46" t="s">
        <v>91</v>
      </c>
      <c r="X81" s="47">
        <f>[14]countries!W20/[14]countries!W$10</f>
        <v>3.0949707989252184E-3</v>
      </c>
      <c r="Y81" s="46" t="s">
        <v>89</v>
      </c>
      <c r="Z81" s="47">
        <f>[14]countries!X18/[14]countries!X$10</f>
        <v>2.9938108664896673E-3</v>
      </c>
      <c r="AA81" s="47"/>
    </row>
    <row r="82" spans="1:27" hidden="1">
      <c r="A82" s="46" t="s">
        <v>91</v>
      </c>
      <c r="B82" s="47">
        <f>[14]countries!L20/[14]countries!L$10</f>
        <v>3.6921673581950896E-3</v>
      </c>
      <c r="C82" s="46" t="s">
        <v>106</v>
      </c>
      <c r="D82" s="47">
        <f>[14]countries!M36/[14]countries!M$10</f>
        <v>3.8890040418696212E-3</v>
      </c>
      <c r="E82" s="46" t="s">
        <v>206</v>
      </c>
      <c r="F82" s="47">
        <f>[14]countries!N155/[14]countries!N$10</f>
        <v>3.8682392614475306E-3</v>
      </c>
      <c r="G82" s="46" t="s">
        <v>219</v>
      </c>
      <c r="H82" s="47">
        <f>[14]countries!O168/[14]countries!O$10</f>
        <v>3.2241555193292118E-3</v>
      </c>
      <c r="I82" s="46" t="s">
        <v>221</v>
      </c>
      <c r="J82" s="47">
        <f>[14]countries!P171/[14]countries!P$10</f>
        <v>3.334410957157623E-3</v>
      </c>
      <c r="K82" s="46" t="s">
        <v>139</v>
      </c>
      <c r="L82" s="47">
        <f>[14]countries!Q76/[14]countries!Q$10</f>
        <v>2.9621395052651751E-3</v>
      </c>
      <c r="M82" s="46" t="s">
        <v>125</v>
      </c>
      <c r="N82" s="47">
        <f>[14]countries!R60/[14]countries!R$10</f>
        <v>2.9321983950641789E-3</v>
      </c>
      <c r="O82" s="46" t="s">
        <v>50</v>
      </c>
      <c r="P82" s="47">
        <f>[14]countries!S90/[14]countries!S$10</f>
        <v>3.0739894313954069E-3</v>
      </c>
      <c r="Q82" s="46" t="s">
        <v>332</v>
      </c>
      <c r="R82" s="47">
        <f>[14]countries!T41/[14]countries!T$10</f>
        <v>2.8563079315857874E-3</v>
      </c>
      <c r="S82" s="46" t="s">
        <v>126</v>
      </c>
      <c r="T82" s="47">
        <f>[14]countries!U62/[14]countries!U$10</f>
        <v>2.9391719016129232E-3</v>
      </c>
      <c r="U82" s="46" t="s">
        <v>179</v>
      </c>
      <c r="V82" s="47">
        <f>[14]countries!V125/[14]countries!V$10</f>
        <v>2.9332001970505447E-3</v>
      </c>
      <c r="W82" s="46" t="s">
        <v>126</v>
      </c>
      <c r="X82" s="47">
        <f>[14]countries!W62/[14]countries!W$10</f>
        <v>3.0725355049524821E-3</v>
      </c>
      <c r="Y82" s="46" t="s">
        <v>179</v>
      </c>
      <c r="Z82" s="47">
        <f>[14]countries!X125/[14]countries!X$10</f>
        <v>2.9069939733051779E-3</v>
      </c>
      <c r="AA82" s="47"/>
    </row>
    <row r="83" spans="1:27" hidden="1">
      <c r="A83" s="46" t="s">
        <v>146</v>
      </c>
      <c r="B83" s="47">
        <f>[14]countries!L85/[14]countries!L$10</f>
        <v>3.5395271971010119E-3</v>
      </c>
      <c r="C83" s="46" t="s">
        <v>50</v>
      </c>
      <c r="D83" s="47">
        <f>[14]countries!M90/[14]countries!M$10</f>
        <v>3.6140403150585528E-3</v>
      </c>
      <c r="E83" s="46" t="s">
        <v>219</v>
      </c>
      <c r="F83" s="47">
        <f>[14]countries!N168/[14]countries!N$10</f>
        <v>3.6967619124401076E-3</v>
      </c>
      <c r="G83" s="46" t="s">
        <v>109</v>
      </c>
      <c r="H83" s="47">
        <f>[14]countries!O39/[14]countries!O$10</f>
        <v>3.2220155202609341E-3</v>
      </c>
      <c r="I83" s="46" t="s">
        <v>91</v>
      </c>
      <c r="J83" s="47">
        <f>[14]countries!P20/[14]countries!P$10</f>
        <v>3.3196884908257788E-3</v>
      </c>
      <c r="K83" s="46" t="s">
        <v>167</v>
      </c>
      <c r="L83" s="47">
        <f>[14]countries!Q112/[14]countries!Q$10</f>
        <v>2.8697224572228255E-3</v>
      </c>
      <c r="M83" s="46" t="s">
        <v>167</v>
      </c>
      <c r="N83" s="47">
        <f>[14]countries!R112/[14]countries!R$10</f>
        <v>2.8773688946830789E-3</v>
      </c>
      <c r="O83" s="46" t="s">
        <v>55</v>
      </c>
      <c r="P83" s="47">
        <f>[14]countries!S135/[14]countries!S$10</f>
        <v>3.0102518881425845E-3</v>
      </c>
      <c r="Q83" s="46" t="s">
        <v>91</v>
      </c>
      <c r="R83" s="47">
        <f>[14]countries!T20/[14]countries!T$10</f>
        <v>2.8232214188076313E-3</v>
      </c>
      <c r="S83" s="46" t="s">
        <v>85</v>
      </c>
      <c r="T83" s="47">
        <f>[14]countries!U14/[14]countries!U$10</f>
        <v>2.7634212845159558E-3</v>
      </c>
      <c r="U83" s="46" t="s">
        <v>157</v>
      </c>
      <c r="V83" s="47">
        <f>[14]countries!V100/[14]countries!V$10</f>
        <v>2.884988054778282E-3</v>
      </c>
      <c r="W83" s="46" t="s">
        <v>221</v>
      </c>
      <c r="X83" s="47">
        <f>[14]countries!W171/[14]countries!W$10</f>
        <v>3.0141377544646241E-3</v>
      </c>
      <c r="Y83" s="46" t="s">
        <v>123</v>
      </c>
      <c r="Z83" s="47">
        <f>[14]countries!X58/[14]countries!X$10</f>
        <v>2.8679208835786564E-3</v>
      </c>
      <c r="AA83" s="47"/>
    </row>
    <row r="84" spans="1:27" hidden="1">
      <c r="A84" s="46" t="s">
        <v>219</v>
      </c>
      <c r="B84" s="47">
        <f>[14]countries!L168/[14]countries!L$10</f>
        <v>3.4586205732518673E-3</v>
      </c>
      <c r="C84" s="46" t="s">
        <v>233</v>
      </c>
      <c r="D84" s="47">
        <f>[14]countries!M185/[14]countries!M$10</f>
        <v>3.5505622344284356E-3</v>
      </c>
      <c r="E84" s="46" t="s">
        <v>142</v>
      </c>
      <c r="F84" s="47">
        <f>[14]countries!N79/[14]countries!N$10</f>
        <v>3.5640204935114958E-3</v>
      </c>
      <c r="G84" s="46" t="s">
        <v>179</v>
      </c>
      <c r="H84" s="47">
        <f>[14]countries!O125/[14]countries!O$10</f>
        <v>3.1589678554032252E-3</v>
      </c>
      <c r="I84" s="46" t="s">
        <v>205</v>
      </c>
      <c r="J84" s="47">
        <f>[14]countries!P154/[14]countries!P$10</f>
        <v>3.2972253463194596E-3</v>
      </c>
      <c r="K84" s="46" t="s">
        <v>171</v>
      </c>
      <c r="L84" s="47">
        <f>[14]countries!Q116/[14]countries!Q$10</f>
        <v>2.8099310241233798E-3</v>
      </c>
      <c r="M84" s="46" t="s">
        <v>50</v>
      </c>
      <c r="N84" s="47">
        <f>[14]countries!R90/[14]countries!R$10</f>
        <v>2.8619611110316814E-3</v>
      </c>
      <c r="O84" s="46" t="s">
        <v>179</v>
      </c>
      <c r="P84" s="47">
        <f>[14]countries!S125/[14]countries!S$10</f>
        <v>2.9961902033424775E-3</v>
      </c>
      <c r="Q84" s="46" t="s">
        <v>126</v>
      </c>
      <c r="R84" s="47">
        <f>[14]countries!T62/[14]countries!T$10</f>
        <v>2.7734708959441263E-3</v>
      </c>
      <c r="S84" s="46" t="s">
        <v>221</v>
      </c>
      <c r="T84" s="47">
        <f>[14]countries!U171/[14]countries!U$10</f>
        <v>2.719210045843991E-3</v>
      </c>
      <c r="U84" s="46" t="s">
        <v>85</v>
      </c>
      <c r="V84" s="47">
        <f>[14]countries!V14/[14]countries!V$10</f>
        <v>2.6536582345177929E-3</v>
      </c>
      <c r="W84" s="46" t="s">
        <v>222</v>
      </c>
      <c r="X84" s="47">
        <f>[14]countries!W172/[14]countries!W$10</f>
        <v>2.9389135334972148E-3</v>
      </c>
      <c r="Y84" s="46" t="s">
        <v>233</v>
      </c>
      <c r="Z84" s="47">
        <f>[14]countries!X185/[14]countries!X$10</f>
        <v>2.8016283380875922E-3</v>
      </c>
      <c r="AA84" s="47"/>
    </row>
    <row r="85" spans="1:27" hidden="1">
      <c r="A85" s="46" t="s">
        <v>173</v>
      </c>
      <c r="B85" s="47">
        <f>[14]countries!L118/[14]countries!L$10</f>
        <v>3.3364350596837714E-3</v>
      </c>
      <c r="C85" s="46" t="s">
        <v>37</v>
      </c>
      <c r="D85" s="47">
        <f>[14]countries!M153/[14]countries!M$10</f>
        <v>3.5240050782464481E-3</v>
      </c>
      <c r="E85" s="46" t="s">
        <v>179</v>
      </c>
      <c r="F85" s="47">
        <f>[14]countries!N125/[14]countries!N$10</f>
        <v>3.5032397251764493E-3</v>
      </c>
      <c r="G85" s="46" t="s">
        <v>146</v>
      </c>
      <c r="H85" s="47">
        <f>[14]countries!O85/[14]countries!O$10</f>
        <v>2.9000279681416683E-3</v>
      </c>
      <c r="I85" s="46" t="s">
        <v>179</v>
      </c>
      <c r="J85" s="47">
        <f>[14]countries!P125/[14]countries!P$10</f>
        <v>3.1493935709873311E-3</v>
      </c>
      <c r="K85" s="46" t="s">
        <v>233</v>
      </c>
      <c r="L85" s="47">
        <f>[14]countries!Q185/[14]countries!Q$10</f>
        <v>2.7312300509345776E-3</v>
      </c>
      <c r="M85" s="46" t="s">
        <v>141</v>
      </c>
      <c r="N85" s="47">
        <f>[14]countries!R78/[14]countries!R$10</f>
        <v>2.766044187580188E-3</v>
      </c>
      <c r="O85" s="46" t="s">
        <v>125</v>
      </c>
      <c r="P85" s="47">
        <f>[14]countries!S60/[14]countries!S$10</f>
        <v>2.9366580237681914E-3</v>
      </c>
      <c r="Q85" s="46" t="s">
        <v>46</v>
      </c>
      <c r="R85" s="47">
        <f>[14]countries!T53/[14]countries!T$10</f>
        <v>2.7437654866615483E-3</v>
      </c>
      <c r="S85" s="46" t="s">
        <v>173</v>
      </c>
      <c r="T85" s="47">
        <f>[14]countries!U118/[14]countries!U$10</f>
        <v>2.7004968730397691E-3</v>
      </c>
      <c r="U85" s="46" t="s">
        <v>233</v>
      </c>
      <c r="V85" s="47">
        <f>[14]countries!V185/[14]countries!V$10</f>
        <v>2.6316531512329761E-3</v>
      </c>
      <c r="W85" s="46" t="s">
        <v>157</v>
      </c>
      <c r="X85" s="47">
        <f>[14]countries!W100/[14]countries!W$10</f>
        <v>2.862039658561221E-3</v>
      </c>
      <c r="Y85" s="46" t="s">
        <v>109</v>
      </c>
      <c r="Z85" s="47">
        <f>[14]countries!X39/[14]countries!X$10</f>
        <v>2.6907749093690908E-3</v>
      </c>
      <c r="AA85" s="47"/>
    </row>
    <row r="86" spans="1:27" hidden="1">
      <c r="A86" s="46" t="s">
        <v>206</v>
      </c>
      <c r="B86" s="47">
        <f>[14]countries!L155/[14]countries!L$10</f>
        <v>3.32597774095497E-3</v>
      </c>
      <c r="C86" s="46" t="s">
        <v>147</v>
      </c>
      <c r="D86" s="47">
        <f>[14]countries!M86/[14]countries!M$10</f>
        <v>3.4137281065395354E-3</v>
      </c>
      <c r="E86" s="46" t="s">
        <v>123</v>
      </c>
      <c r="F86" s="47">
        <f>[14]countries!N58/[14]countries!N$10</f>
        <v>3.3852998405055957E-3</v>
      </c>
      <c r="G86" s="46" t="s">
        <v>152</v>
      </c>
      <c r="H86" s="47">
        <f>[14]countries!O94/[14]countries!O$10</f>
        <v>2.890974125929726E-3</v>
      </c>
      <c r="I86" s="46" t="s">
        <v>152</v>
      </c>
      <c r="J86" s="47">
        <f>[14]countries!P94/[14]countries!P$10</f>
        <v>3.0158289279767839E-3</v>
      </c>
      <c r="K86" s="46" t="s">
        <v>44</v>
      </c>
      <c r="L86" s="47">
        <f>[14]countries!Q43/[14]countries!Q$10</f>
        <v>2.68701901354256E-3</v>
      </c>
      <c r="M86" s="46" t="s">
        <v>85</v>
      </c>
      <c r="N86" s="47">
        <f>[14]countries!R14/[14]countries!R$10</f>
        <v>2.710659451752191E-3</v>
      </c>
      <c r="O86" s="46" t="s">
        <v>178</v>
      </c>
      <c r="P86" s="47">
        <f>[14]countries!S124/[14]countries!S$10</f>
        <v>2.8872450005453846E-3</v>
      </c>
      <c r="Q86" s="46" t="s">
        <v>125</v>
      </c>
      <c r="R86" s="47">
        <f>[14]countries!T60/[14]countries!T$10</f>
        <v>2.6471625296450338E-3</v>
      </c>
      <c r="S86" s="46" t="s">
        <v>332</v>
      </c>
      <c r="T86" s="47">
        <f>[14]countries!U41/[14]countries!U$10</f>
        <v>2.6409649080953415E-3</v>
      </c>
      <c r="U86" s="46" t="s">
        <v>222</v>
      </c>
      <c r="V86" s="47">
        <f>[14]countries!V172/[14]countries!V$10</f>
        <v>2.5918449603659702E-3</v>
      </c>
      <c r="W86" s="46" t="s">
        <v>332</v>
      </c>
      <c r="X86" s="47">
        <f>[14]countries!W41/[14]countries!W$10</f>
        <v>2.8092507315665475E-3</v>
      </c>
      <c r="Y86" s="46" t="s">
        <v>85</v>
      </c>
      <c r="Z86" s="47">
        <f>[14]countries!X14/[14]countries!X$10</f>
        <v>2.6599335098939432E-3</v>
      </c>
      <c r="AA86" s="47"/>
    </row>
    <row r="87" spans="1:27" hidden="1">
      <c r="A87" s="46" t="s">
        <v>169</v>
      </c>
      <c r="B87" s="47">
        <f>[14]countries!L114/[14]countries!L$10</f>
        <v>3.2692880657409435E-3</v>
      </c>
      <c r="C87" s="46" t="s">
        <v>169</v>
      </c>
      <c r="D87" s="47">
        <f>[14]countries!M114/[14]countries!M$10</f>
        <v>3.3902476940615585E-3</v>
      </c>
      <c r="E87" s="46" t="s">
        <v>46</v>
      </c>
      <c r="F87" s="47">
        <f>[14]countries!N53/[14]countries!N$10</f>
        <v>3.3580587189461059E-3</v>
      </c>
      <c r="G87" s="46" t="s">
        <v>93</v>
      </c>
      <c r="H87" s="47">
        <f>[14]countries!O22/[14]countries!O$10</f>
        <v>2.8855418206025604E-3</v>
      </c>
      <c r="I87" s="46" t="s">
        <v>125</v>
      </c>
      <c r="J87" s="47">
        <f>[14]countries!P60/[14]countries!P$10</f>
        <v>2.8415877800493888E-3</v>
      </c>
      <c r="K87" s="46" t="s">
        <v>173</v>
      </c>
      <c r="L87" s="47">
        <f>[14]countries!Q118/[14]countries!Q$10</f>
        <v>2.6615843504646224E-3</v>
      </c>
      <c r="M87" s="46" t="s">
        <v>139</v>
      </c>
      <c r="N87" s="47">
        <f>[14]countries!R76/[14]countries!R$10</f>
        <v>2.6695720286817972E-3</v>
      </c>
      <c r="O87" s="46" t="s">
        <v>161</v>
      </c>
      <c r="P87" s="47">
        <f>[14]countries!S104/[14]countries!S$10</f>
        <v>2.8395404063169833E-3</v>
      </c>
      <c r="Q87" s="46" t="s">
        <v>152</v>
      </c>
      <c r="R87" s="47">
        <f>[14]countries!T94/[14]countries!T$10</f>
        <v>2.6098496374974051E-3</v>
      </c>
      <c r="S87" s="46" t="s">
        <v>91</v>
      </c>
      <c r="T87" s="47">
        <f>[14]countries!U20/[14]countries!U$10</f>
        <v>2.5986140433278903E-3</v>
      </c>
      <c r="U87" s="46" t="s">
        <v>50</v>
      </c>
      <c r="V87" s="47">
        <f>[14]countries!V90/[14]countries!V$10</f>
        <v>2.5155459278708757E-3</v>
      </c>
      <c r="W87" s="46" t="s">
        <v>109</v>
      </c>
      <c r="X87" s="47">
        <f>[14]countries!W39/[14]countries!W$10</f>
        <v>2.5995247236939587E-3</v>
      </c>
      <c r="Y87" s="46" t="s">
        <v>126</v>
      </c>
      <c r="Z87" s="47">
        <f>[14]countries!X62/[14]countries!X$10</f>
        <v>2.5127508881993784E-3</v>
      </c>
      <c r="AA87" s="47"/>
    </row>
    <row r="88" spans="1:27" hidden="1">
      <c r="A88" s="46" t="s">
        <v>147</v>
      </c>
      <c r="B88" s="47">
        <f>[14]countries!L86/[14]countries!L$10</f>
        <v>3.2201203215423708E-3</v>
      </c>
      <c r="C88" s="46" t="s">
        <v>46</v>
      </c>
      <c r="D88" s="47">
        <f>[14]countries!M53/[14]countries!M$10</f>
        <v>3.3512216291843688E-3</v>
      </c>
      <c r="E88" s="46" t="s">
        <v>173</v>
      </c>
      <c r="F88" s="47">
        <f>[14]countries!N118/[14]countries!N$10</f>
        <v>3.2098859132381305E-3</v>
      </c>
      <c r="G88" s="46" t="s">
        <v>178</v>
      </c>
      <c r="H88" s="47">
        <f>[14]countries!O124/[14]countries!O$10</f>
        <v>2.7946741678572464E-3</v>
      </c>
      <c r="I88" s="46" t="s">
        <v>43</v>
      </c>
      <c r="J88" s="47">
        <f>[14]countries!P33/[14]countries!P$10</f>
        <v>2.8352131039057035E-3</v>
      </c>
      <c r="K88" s="46" t="s">
        <v>89</v>
      </c>
      <c r="L88" s="47">
        <f>[14]countries!Q18/[14]countries!Q$10</f>
        <v>2.6364160189372384E-3</v>
      </c>
      <c r="M88" s="46" t="s">
        <v>126</v>
      </c>
      <c r="N88" s="47">
        <f>[14]countries!R62/[14]countries!R$10</f>
        <v>2.6003064066813701E-3</v>
      </c>
      <c r="O88" s="46" t="s">
        <v>233</v>
      </c>
      <c r="P88" s="47">
        <f>[14]countries!S185/[14]countries!S$10</f>
        <v>2.5977319948011202E-3</v>
      </c>
      <c r="Q88" s="46" t="s">
        <v>222</v>
      </c>
      <c r="R88" s="47">
        <f>[14]countries!T172/[14]countries!T$10</f>
        <v>2.5718122231721528E-3</v>
      </c>
      <c r="S88" s="46" t="s">
        <v>222</v>
      </c>
      <c r="T88" s="47">
        <f>[14]countries!U172/[14]countries!U$10</f>
        <v>2.5432405612288459E-3</v>
      </c>
      <c r="U88" s="46" t="s">
        <v>332</v>
      </c>
      <c r="V88" s="47">
        <f>[14]countries!V41/[14]countries!V$10</f>
        <v>2.4539538103349806E-3</v>
      </c>
      <c r="W88" s="46" t="s">
        <v>123</v>
      </c>
      <c r="X88" s="47">
        <f>[14]countries!W58/[14]countries!W$10</f>
        <v>2.3427285892511193E-3</v>
      </c>
      <c r="Y88" s="46" t="s">
        <v>332</v>
      </c>
      <c r="Z88" s="47">
        <f>[14]countries!X41/[14]countries!X$10</f>
        <v>2.4855314324348358E-3</v>
      </c>
      <c r="AA88" s="47"/>
    </row>
    <row r="89" spans="1:27" hidden="1">
      <c r="A89" s="46" t="s">
        <v>106</v>
      </c>
      <c r="B89" s="47">
        <f>[14]countries!L36/[14]countries!L$10</f>
        <v>2.837602610146755E-3</v>
      </c>
      <c r="C89" s="46" t="s">
        <v>152</v>
      </c>
      <c r="D89" s="47">
        <f>[14]countries!M94/[14]countries!M$10</f>
        <v>3.3428010674681295E-3</v>
      </c>
      <c r="E89" s="46" t="s">
        <v>169</v>
      </c>
      <c r="F89" s="47">
        <f>[14]countries!N114/[14]countries!N$10</f>
        <v>3.1846918123738625E-3</v>
      </c>
      <c r="G89" s="46" t="s">
        <v>214</v>
      </c>
      <c r="H89" s="47">
        <f>[14]countries!O163/[14]countries!O$10</f>
        <v>2.7518741864916993E-3</v>
      </c>
      <c r="I89" s="46" t="s">
        <v>109</v>
      </c>
      <c r="J89" s="47">
        <f>[14]countries!P39/[14]countries!P$10</f>
        <v>2.5198184127967075E-3</v>
      </c>
      <c r="K89" s="46" t="s">
        <v>109</v>
      </c>
      <c r="L89" s="47">
        <f>[14]countries!Q39/[14]countries!Q$10</f>
        <v>2.5352100297265962E-3</v>
      </c>
      <c r="M89" s="46" t="s">
        <v>178</v>
      </c>
      <c r="N89" s="47">
        <f>[14]countries!R124/[14]countries!R$10</f>
        <v>2.4247131966001266E-3</v>
      </c>
      <c r="O89" s="46" t="s">
        <v>332</v>
      </c>
      <c r="P89" s="47">
        <f>[14]countries!S41/[14]countries!S$10</f>
        <v>2.3421247337150589E-3</v>
      </c>
      <c r="Q89" s="46" t="s">
        <v>179</v>
      </c>
      <c r="R89" s="47">
        <f>[14]countries!T125/[14]countries!T$10</f>
        <v>2.5656537846623501E-3</v>
      </c>
      <c r="S89" s="46" t="s">
        <v>125</v>
      </c>
      <c r="T89" s="47">
        <f>[14]countries!U60/[14]countries!U$10</f>
        <v>2.2302600102342461E-3</v>
      </c>
      <c r="U89" s="46" t="s">
        <v>139</v>
      </c>
      <c r="V89" s="47">
        <f>[14]countries!V76/[14]countries!V$10</f>
        <v>2.3730104889054019E-3</v>
      </c>
      <c r="W89" s="46" t="s">
        <v>50</v>
      </c>
      <c r="X89" s="47">
        <f>[14]countries!W90/[14]countries!W$10</f>
        <v>2.3274417958089118E-3</v>
      </c>
      <c r="Y89" s="46" t="s">
        <v>222</v>
      </c>
      <c r="Z89" s="47">
        <f>[14]countries!X172/[14]countries!X$10</f>
        <v>2.0830566570776625E-3</v>
      </c>
      <c r="AA89" s="47"/>
    </row>
    <row r="90" spans="1:27" hidden="1">
      <c r="A90" s="46" t="s">
        <v>109</v>
      </c>
      <c r="B90" s="47">
        <f>[14]countries!L39/[14]countries!L$10</f>
        <v>2.8315483729879757E-3</v>
      </c>
      <c r="C90" s="46" t="s">
        <v>179</v>
      </c>
      <c r="D90" s="47">
        <f>[14]countries!M125/[14]countries!M$10</f>
        <v>3.0289732096590301E-3</v>
      </c>
      <c r="E90" s="46" t="s">
        <v>147</v>
      </c>
      <c r="F90" s="47">
        <f>[14]countries!N86/[14]countries!N$10</f>
        <v>2.9694397131147742E-3</v>
      </c>
      <c r="G90" s="46" t="s">
        <v>46</v>
      </c>
      <c r="H90" s="47">
        <f>[14]countries!O53/[14]countries!O$10</f>
        <v>2.7015019007307103E-3</v>
      </c>
      <c r="I90" s="46" t="s">
        <v>178</v>
      </c>
      <c r="J90" s="47">
        <f>[14]countries!P124/[14]countries!P$10</f>
        <v>2.3853431017656335E-3</v>
      </c>
      <c r="K90" s="46" t="s">
        <v>178</v>
      </c>
      <c r="L90" s="47">
        <f>[14]countries!Q124/[14]countries!Q$10</f>
        <v>2.3674211528773728E-3</v>
      </c>
      <c r="M90" s="46" t="s">
        <v>233</v>
      </c>
      <c r="N90" s="47">
        <f>[14]countries!R185/[14]countries!R$10</f>
        <v>2.4031978230328595E-3</v>
      </c>
      <c r="O90" s="46" t="s">
        <v>119</v>
      </c>
      <c r="P90" s="47">
        <f>[14]countries!S52/[14]countries!S$10</f>
        <v>2.2665596051163516E-3</v>
      </c>
      <c r="Q90" s="46" t="s">
        <v>109</v>
      </c>
      <c r="R90" s="47">
        <f>[14]countries!T39/[14]countries!T$10</f>
        <v>2.5648085087884554E-3</v>
      </c>
      <c r="S90" s="46" t="s">
        <v>218</v>
      </c>
      <c r="T90" s="47">
        <f>[14]countries!U167/[14]countries!U$10</f>
        <v>2.2125317412618247E-3</v>
      </c>
      <c r="U90" s="46" t="s">
        <v>44</v>
      </c>
      <c r="V90" s="47">
        <f>[14]countries!V43/[14]countries!V$10</f>
        <v>2.2435232902796691E-3</v>
      </c>
      <c r="W90" s="46" t="s">
        <v>233</v>
      </c>
      <c r="X90" s="47">
        <f>[14]countries!W185/[14]countries!W$10</f>
        <v>2.1780931231864813E-3</v>
      </c>
      <c r="Y90" s="46" t="s">
        <v>88</v>
      </c>
      <c r="Z90" s="47">
        <f>[14]countries!X17/[14]countries!X$10</f>
        <v>1.9637520263677505E-3</v>
      </c>
      <c r="AA90" s="47"/>
    </row>
    <row r="91" spans="1:27" hidden="1">
      <c r="A91" s="46" t="s">
        <v>141</v>
      </c>
      <c r="B91" s="47">
        <f>[14]countries!L78/[14]countries!L$10</f>
        <v>2.6163477612531766E-3</v>
      </c>
      <c r="C91" s="46" t="s">
        <v>173</v>
      </c>
      <c r="D91" s="47">
        <f>[14]countries!M118/[14]countries!M$10</f>
        <v>3.0150468960514023E-3</v>
      </c>
      <c r="E91" s="46" t="s">
        <v>146</v>
      </c>
      <c r="F91" s="47">
        <f>[14]countries!N85/[14]countries!N$10</f>
        <v>2.7984347534985555E-3</v>
      </c>
      <c r="G91" s="46" t="s">
        <v>218</v>
      </c>
      <c r="H91" s="47">
        <f>[14]countries!O167/[14]countries!O$10</f>
        <v>2.6456973096425553E-3</v>
      </c>
      <c r="I91" s="46" t="s">
        <v>141</v>
      </c>
      <c r="J91" s="47">
        <f>[14]countries!P78/[14]countries!P$10</f>
        <v>2.3766917555706323E-3</v>
      </c>
      <c r="K91" s="46" t="s">
        <v>141</v>
      </c>
      <c r="L91" s="47">
        <f>[14]countries!Q78/[14]countries!Q$10</f>
        <v>2.3391900085186147E-3</v>
      </c>
      <c r="M91" s="46" t="s">
        <v>179</v>
      </c>
      <c r="N91" s="47">
        <f>[14]countries!R125/[14]countries!R$10</f>
        <v>2.3933423938504337E-3</v>
      </c>
      <c r="O91" s="46" t="s">
        <v>128</v>
      </c>
      <c r="P91" s="47">
        <f>[14]countries!S64/[14]countries!S$10</f>
        <v>2.2258201444805273E-3</v>
      </c>
      <c r="Q91" s="46" t="s">
        <v>161</v>
      </c>
      <c r="R91" s="47">
        <f>[14]countries!T104/[14]countries!T$10</f>
        <v>2.4823337342356061E-3</v>
      </c>
      <c r="S91" s="46" t="s">
        <v>233</v>
      </c>
      <c r="T91" s="47">
        <f>[14]countries!U185/[14]countries!U$10</f>
        <v>2.1661318274080795E-3</v>
      </c>
      <c r="U91" s="46" t="s">
        <v>84</v>
      </c>
      <c r="V91" s="47">
        <f>[14]countries!V13/[14]countries!V$10</f>
        <v>2.2103497978904975E-3</v>
      </c>
      <c r="W91" s="46" t="s">
        <v>139</v>
      </c>
      <c r="X91" s="47">
        <f>[14]countries!W76/[14]countries!W$10</f>
        <v>2.1524684982078164E-3</v>
      </c>
      <c r="Y91" s="46" t="s">
        <v>168</v>
      </c>
      <c r="Z91" s="47">
        <f>[14]countries!X113/[14]countries!X$10</f>
        <v>1.9524471717558636E-3</v>
      </c>
      <c r="AA91" s="47"/>
    </row>
    <row r="92" spans="1:27" hidden="1">
      <c r="A92" s="46" t="s">
        <v>205</v>
      </c>
      <c r="B92" s="47">
        <f>[14]countries!L154/[14]countries!L$10</f>
        <v>2.4130721621038517E-3</v>
      </c>
      <c r="C92" s="46" t="s">
        <v>146</v>
      </c>
      <c r="D92" s="47">
        <f>[14]countries!M85/[14]countries!M$10</f>
        <v>2.9269548657891989E-3</v>
      </c>
      <c r="E92" s="46" t="s">
        <v>171</v>
      </c>
      <c r="F92" s="47">
        <f>[14]countries!N116/[14]countries!N$10</f>
        <v>2.6417589387488899E-3</v>
      </c>
      <c r="G92" s="46" t="s">
        <v>173</v>
      </c>
      <c r="H92" s="47">
        <f>[14]countries!O118/[14]countries!O$10</f>
        <v>2.6239680883338931E-3</v>
      </c>
      <c r="I92" s="46" t="s">
        <v>46</v>
      </c>
      <c r="J92" s="47">
        <f>[14]countries!P53/[14]countries!P$10</f>
        <v>2.2771253853264063E-3</v>
      </c>
      <c r="K92" s="46" t="s">
        <v>46</v>
      </c>
      <c r="L92" s="47">
        <f>[14]countries!Q53/[14]countries!Q$10</f>
        <v>1.9757806077872419E-3</v>
      </c>
      <c r="M92" s="46" t="s">
        <v>109</v>
      </c>
      <c r="N92" s="47">
        <f>[14]countries!R39/[14]countries!R$10</f>
        <v>2.1559792403018758E-3</v>
      </c>
      <c r="O92" s="46" t="s">
        <v>46</v>
      </c>
      <c r="P92" s="47">
        <f>[14]countries!S53/[14]countries!S$10</f>
        <v>2.2019021385588497E-3</v>
      </c>
      <c r="Q92" s="46" t="s">
        <v>233</v>
      </c>
      <c r="R92" s="47">
        <f>[14]countries!T185/[14]countries!T$10</f>
        <v>2.3897156491960235E-3</v>
      </c>
      <c r="S92" s="46" t="s">
        <v>161</v>
      </c>
      <c r="T92" s="47">
        <f>[14]countries!U104/[14]countries!U$10</f>
        <v>2.1619733445626971E-3</v>
      </c>
      <c r="U92" s="46" t="s">
        <v>161</v>
      </c>
      <c r="V92" s="47">
        <f>[14]countries!V104/[14]countries!V$10</f>
        <v>2.1179063324326731E-3</v>
      </c>
      <c r="W92" s="46" t="s">
        <v>85</v>
      </c>
      <c r="X92" s="47">
        <f>[14]countries!W14/[14]countries!W$10</f>
        <v>2.1081477949185384E-3</v>
      </c>
      <c r="Y92" s="46" t="s">
        <v>210</v>
      </c>
      <c r="Z92" s="47">
        <f>[14]countries!X159/[14]countries!X$10</f>
        <v>1.846423001318168E-3</v>
      </c>
      <c r="AA92" s="47"/>
    </row>
    <row r="93" spans="1:27" hidden="1">
      <c r="A93" s="46" t="s">
        <v>172</v>
      </c>
      <c r="B93" s="47">
        <f>[14]countries!L117/[14]countries!L$10</f>
        <v>2.4108706213188408E-3</v>
      </c>
      <c r="C93" s="46" t="s">
        <v>171</v>
      </c>
      <c r="D93" s="47">
        <f>[14]countries!M116/[14]countries!M$10</f>
        <v>2.881127577987354E-3</v>
      </c>
      <c r="E93" s="46" t="s">
        <v>178</v>
      </c>
      <c r="F93" s="47">
        <f>[14]countries!N124/[14]countries!N$10</f>
        <v>2.4287113233154244E-3</v>
      </c>
      <c r="G93" s="46" t="s">
        <v>171</v>
      </c>
      <c r="H93" s="47">
        <f>[14]countries!O116/[14]countries!O$10</f>
        <v>2.5640481144221278E-3</v>
      </c>
      <c r="I93" s="46" t="s">
        <v>173</v>
      </c>
      <c r="J93" s="47">
        <f>[14]countries!P118/[14]countries!P$10</f>
        <v>2.1789250171129699E-3</v>
      </c>
      <c r="K93" s="46" t="s">
        <v>179</v>
      </c>
      <c r="L93" s="47">
        <f>[14]countries!Q125/[14]countries!Q$10</f>
        <v>1.9494137842823635E-3</v>
      </c>
      <c r="M93" s="46" t="s">
        <v>128</v>
      </c>
      <c r="N93" s="47">
        <f>[14]countries!R64/[14]countries!R$10</f>
        <v>2.0663087156279759E-3</v>
      </c>
      <c r="O93" s="46" t="s">
        <v>109</v>
      </c>
      <c r="P93" s="47">
        <f>[14]countries!S39/[14]countries!S$10</f>
        <v>2.201245050484078E-3</v>
      </c>
      <c r="Q93" s="46" t="s">
        <v>52</v>
      </c>
      <c r="R93" s="47">
        <f>[14]countries!T107/[14]countries!T$10</f>
        <v>2.1790004492037514E-3</v>
      </c>
      <c r="S93" s="46" t="s">
        <v>109</v>
      </c>
      <c r="T93" s="47">
        <f>[14]countries!U39/[14]countries!U$10</f>
        <v>2.1139319243226166E-3</v>
      </c>
      <c r="U93" s="46" t="s">
        <v>141</v>
      </c>
      <c r="V93" s="47">
        <f>[14]countries!V78/[14]countries!V$10</f>
        <v>1.9406493047665334E-3</v>
      </c>
      <c r="W93" s="46" t="s">
        <v>161</v>
      </c>
      <c r="X93" s="47">
        <f>[14]countries!W104/[14]countries!W$10</f>
        <v>2.0445811286624524E-3</v>
      </c>
      <c r="Y93" s="46" t="s">
        <v>100</v>
      </c>
      <c r="Z93" s="47">
        <f>[14]countries!X29/[14]countries!X$10</f>
        <v>1.7701426716554372E-3</v>
      </c>
      <c r="AA93" s="47"/>
    </row>
    <row r="94" spans="1:27" hidden="1">
      <c r="A94" s="46" t="s">
        <v>152</v>
      </c>
      <c r="B94" s="47">
        <f>[14]countries!L94/[14]countries!L$10</f>
        <v>2.407935233605493E-3</v>
      </c>
      <c r="C94" s="46" t="s">
        <v>172</v>
      </c>
      <c r="D94" s="47">
        <f>[14]countries!M117/[14]countries!M$10</f>
        <v>2.8395105710436294E-3</v>
      </c>
      <c r="E94" s="46" t="s">
        <v>109</v>
      </c>
      <c r="F94" s="47">
        <f>[14]countries!N39/[14]countries!N$10</f>
        <v>2.2709332666529464E-3</v>
      </c>
      <c r="G94" s="46" t="s">
        <v>158</v>
      </c>
      <c r="H94" s="47">
        <f>[14]countries!O101/[14]countries!O$10</f>
        <v>2.3678266613923913E-3</v>
      </c>
      <c r="I94" s="46" t="s">
        <v>116</v>
      </c>
      <c r="J94" s="47">
        <f>[14]countries!P49/[14]countries!P$10</f>
        <v>2.0367090279074214E-3</v>
      </c>
      <c r="K94" s="46" t="s">
        <v>146</v>
      </c>
      <c r="L94" s="47">
        <f>[14]countries!Q85/[14]countries!Q$10</f>
        <v>1.6917380091210567E-3</v>
      </c>
      <c r="M94" s="46" t="s">
        <v>332</v>
      </c>
      <c r="N94" s="47">
        <f>[14]countries!R41/[14]countries!R$10</f>
        <v>2.0091194645975633E-3</v>
      </c>
      <c r="O94" s="46" t="s">
        <v>216</v>
      </c>
      <c r="P94" s="47">
        <f>[14]countries!S165/[14]countries!S$10</f>
        <v>1.981514798280533E-3</v>
      </c>
      <c r="Q94" s="46" t="s">
        <v>139</v>
      </c>
      <c r="R94" s="47">
        <f>[14]countries!T76/[14]countries!T$10</f>
        <v>2.1296121874290587E-3</v>
      </c>
      <c r="S94" s="46" t="s">
        <v>171</v>
      </c>
      <c r="T94" s="47">
        <f>[14]countries!U116/[14]countries!U$10</f>
        <v>2.0715810595551658E-3</v>
      </c>
      <c r="U94" s="46" t="s">
        <v>123</v>
      </c>
      <c r="V94" s="47">
        <f>[14]countries!V58/[14]countries!V$10</f>
        <v>1.9337934496727713E-3</v>
      </c>
      <c r="W94" s="46" t="s">
        <v>84</v>
      </c>
      <c r="X94" s="47">
        <f>[14]countries!W13/[14]countries!W$10</f>
        <v>1.9783750160566323E-3</v>
      </c>
      <c r="Y94" s="46" t="s">
        <v>125</v>
      </c>
      <c r="Z94" s="47">
        <f>[14]countries!X60/[14]countries!X$10</f>
        <v>1.6400819656837299E-3</v>
      </c>
      <c r="AA94" s="47"/>
    </row>
    <row r="95" spans="1:27" hidden="1">
      <c r="A95" s="46" t="s">
        <v>140</v>
      </c>
      <c r="B95" s="47">
        <f>[14]countries!L77/[14]countries!L$10</f>
        <v>2.3688578846715524E-3</v>
      </c>
      <c r="C95" s="46" t="s">
        <v>123</v>
      </c>
      <c r="D95" s="47">
        <f>[14]countries!M58/[14]countries!M$10</f>
        <v>2.5355606798631966E-3</v>
      </c>
      <c r="E95" s="46" t="s">
        <v>172</v>
      </c>
      <c r="F95" s="47">
        <f>[14]countries!N117/[14]countries!N$10</f>
        <v>2.2340868941389549E-3</v>
      </c>
      <c r="G95" s="46" t="s">
        <v>205</v>
      </c>
      <c r="H95" s="47">
        <f>[14]countries!O154/[14]countries!O$10</f>
        <v>2.3558097435474497E-3</v>
      </c>
      <c r="I95" s="46" t="s">
        <v>120</v>
      </c>
      <c r="J95" s="47">
        <f>[14]countries!P54/[14]countries!P$10</f>
        <v>1.9705338184158325E-3</v>
      </c>
      <c r="K95" s="46" t="s">
        <v>172</v>
      </c>
      <c r="L95" s="47">
        <f>[14]countries!Q117/[14]countries!Q$10</f>
        <v>1.6496576241334738E-3</v>
      </c>
      <c r="M95" s="46" t="s">
        <v>121</v>
      </c>
      <c r="N95" s="47">
        <f>[14]countries!R56/[14]countries!R$10</f>
        <v>1.8263081937066558E-3</v>
      </c>
      <c r="O95" s="46" t="s">
        <v>141</v>
      </c>
      <c r="P95" s="47">
        <f>[14]countries!S78/[14]countries!S$10</f>
        <v>1.7680925915947931E-3</v>
      </c>
      <c r="Q95" s="46" t="s">
        <v>141</v>
      </c>
      <c r="R95" s="47">
        <f>[14]countries!T78/[14]countries!T$10</f>
        <v>2.0171904962010901E-3</v>
      </c>
      <c r="S95" s="46" t="s">
        <v>141</v>
      </c>
      <c r="T95" s="47">
        <f>[14]countries!U78/[14]countries!U$10</f>
        <v>1.9481397793027501E-3</v>
      </c>
      <c r="U95" s="46" t="s">
        <v>128</v>
      </c>
      <c r="V95" s="47">
        <f>[14]countries!V64/[14]countries!V$10</f>
        <v>1.8361528037406432E-3</v>
      </c>
      <c r="W95" s="46" t="s">
        <v>168</v>
      </c>
      <c r="X95" s="47">
        <f>[14]countries!W113/[14]countries!W$10</f>
        <v>1.9218468733998362E-3</v>
      </c>
      <c r="Y95" s="46" t="s">
        <v>161</v>
      </c>
      <c r="Z95" s="47">
        <f>[14]countries!X104/[14]countries!X$10</f>
        <v>1.6347039280528322E-3</v>
      </c>
      <c r="AA95" s="47"/>
    </row>
    <row r="96" spans="1:27" hidden="1">
      <c r="A96" s="46" t="s">
        <v>178</v>
      </c>
      <c r="B96" s="47">
        <f>[14]countries!L124/[14]countries!L$10</f>
        <v>2.3640878796373629E-3</v>
      </c>
      <c r="C96" s="46" t="s">
        <v>141</v>
      </c>
      <c r="D96" s="47">
        <f>[14]countries!M78/[14]countries!M$10</f>
        <v>2.5297310602134921E-3</v>
      </c>
      <c r="E96" s="46" t="s">
        <v>52</v>
      </c>
      <c r="F96" s="47">
        <f>[14]countries!N107/[14]countries!N$10</f>
        <v>2.0446587482657406E-3</v>
      </c>
      <c r="G96" s="46" t="s">
        <v>52</v>
      </c>
      <c r="H96" s="47">
        <f>[14]countries!O107/[14]countries!O$10</f>
        <v>2.3314466772316766E-3</v>
      </c>
      <c r="I96" s="46" t="s">
        <v>171</v>
      </c>
      <c r="J96" s="47">
        <f>[14]countries!P116/[14]countries!P$10</f>
        <v>1.9612753602071468E-3</v>
      </c>
      <c r="K96" s="46" t="s">
        <v>88</v>
      </c>
      <c r="L96" s="47">
        <f>[14]countries!Q17/[14]countries!Q$10</f>
        <v>1.5122305440474434E-3</v>
      </c>
      <c r="M96" s="46" t="s">
        <v>88</v>
      </c>
      <c r="N96" s="47">
        <f>[14]countries!R17/[14]countries!R$10</f>
        <v>1.8208946480994081E-3</v>
      </c>
      <c r="O96" s="46" t="s">
        <v>157</v>
      </c>
      <c r="P96" s="47">
        <f>[14]countries!S100/[14]countries!S$10</f>
        <v>1.7477228612768809E-3</v>
      </c>
      <c r="Q96" s="46" t="s">
        <v>123</v>
      </c>
      <c r="R96" s="47">
        <f>[14]countries!T58/[14]countries!T$10</f>
        <v>1.815894084517928E-3</v>
      </c>
      <c r="S96" s="46" t="s">
        <v>139</v>
      </c>
      <c r="T96" s="47">
        <f>[14]countries!U76/[14]countries!U$10</f>
        <v>1.8414418641909548E-3</v>
      </c>
      <c r="U96" s="46" t="s">
        <v>91</v>
      </c>
      <c r="V96" s="47">
        <f>[14]countries!V20/[14]countries!V$10</f>
        <v>1.7939118900984312E-3</v>
      </c>
      <c r="W96" s="46" t="s">
        <v>141</v>
      </c>
      <c r="X96" s="47">
        <f>[14]countries!W78/[14]countries!W$10</f>
        <v>1.7054122727216744E-3</v>
      </c>
      <c r="Y96" s="46" t="s">
        <v>146</v>
      </c>
      <c r="Z96" s="47">
        <f>[14]countries!X85/[14]countries!X$10</f>
        <v>1.6341551487027406E-3</v>
      </c>
      <c r="AA96" s="47"/>
    </row>
    <row r="97" spans="1:27" hidden="1">
      <c r="A97" s="46" t="s">
        <v>57</v>
      </c>
      <c r="B97" s="47">
        <f>[14]countries!L187/[14]countries!L$10</f>
        <v>2.3624367240486048E-3</v>
      </c>
      <c r="C97" s="46" t="s">
        <v>178</v>
      </c>
      <c r="D97" s="47">
        <f>[14]countries!M124/[14]countries!M$10</f>
        <v>2.3784848170794884E-3</v>
      </c>
      <c r="E97" s="46" t="s">
        <v>88</v>
      </c>
      <c r="F97" s="47">
        <f>[14]countries!N17/[14]countries!N$10</f>
        <v>1.9470316074167028E-3</v>
      </c>
      <c r="G97" s="46" t="s">
        <v>172</v>
      </c>
      <c r="H97" s="47">
        <f>[14]countries!O117/[14]countries!O$10</f>
        <v>2.3312820619187324E-3</v>
      </c>
      <c r="I97" s="46" t="s">
        <v>214</v>
      </c>
      <c r="J97" s="47">
        <f>[14]countries!P163/[14]countries!P$10</f>
        <v>1.9593022461626727E-3</v>
      </c>
      <c r="K97" s="46" t="s">
        <v>100</v>
      </c>
      <c r="L97" s="47">
        <f>[14]countries!Q29/[14]countries!Q$10</f>
        <v>1.4688185013070887E-3</v>
      </c>
      <c r="M97" s="46" t="s">
        <v>146</v>
      </c>
      <c r="N97" s="47">
        <f>[14]countries!R85/[14]countries!R$10</f>
        <v>1.791189551690407E-3</v>
      </c>
      <c r="O97" s="46" t="s">
        <v>172</v>
      </c>
      <c r="P97" s="47">
        <f>[14]countries!S117/[14]countries!S$10</f>
        <v>1.6707121389136765E-3</v>
      </c>
      <c r="Q97" s="46" t="s">
        <v>128</v>
      </c>
      <c r="R97" s="47">
        <f>[14]countries!T64/[14]countries!T$10</f>
        <v>1.7817207884733364E-3</v>
      </c>
      <c r="S97" s="46" t="s">
        <v>121</v>
      </c>
      <c r="T97" s="47">
        <f>[14]countries!U56/[14]countries!U$10</f>
        <v>1.7847551769828419E-3</v>
      </c>
      <c r="U97" s="46" t="s">
        <v>103</v>
      </c>
      <c r="V97" s="47">
        <f>[14]countries!V32/[14]countries!V$10</f>
        <v>1.7758876259003147E-3</v>
      </c>
      <c r="W97" s="46" t="s">
        <v>44</v>
      </c>
      <c r="X97" s="47">
        <f>[14]countries!W43/[14]countries!W$10</f>
        <v>1.6963941643600843E-3</v>
      </c>
      <c r="Y97" s="46" t="s">
        <v>121</v>
      </c>
      <c r="Z97" s="47">
        <f>[14]countries!X56/[14]countries!X$10</f>
        <v>1.6089112985985276E-3</v>
      </c>
      <c r="AA97" s="47"/>
    </row>
    <row r="98" spans="1:27" hidden="1">
      <c r="A98" s="46" t="s">
        <v>55</v>
      </c>
      <c r="B98" s="47">
        <f>[14]countries!L135/[14]countries!L$10</f>
        <v>2.1582438162388588E-3</v>
      </c>
      <c r="C98" s="46" t="s">
        <v>205</v>
      </c>
      <c r="D98" s="47">
        <f>[14]countries!M154/[14]countries!M$10</f>
        <v>2.108379106643174E-3</v>
      </c>
      <c r="E98" s="46" t="s">
        <v>55</v>
      </c>
      <c r="F98" s="47">
        <f>[14]countries!N135/[14]countries!N$10</f>
        <v>1.8676701896942587E-3</v>
      </c>
      <c r="G98" s="46" t="s">
        <v>88</v>
      </c>
      <c r="H98" s="47">
        <f>[14]countries!O17/[14]countries!O$10</f>
        <v>2.1536621392517145E-3</v>
      </c>
      <c r="I98" s="46" t="s">
        <v>332</v>
      </c>
      <c r="J98" s="47">
        <f>[14]countries!P41/[14]countries!P$10</f>
        <v>1.9506508999676715E-3</v>
      </c>
      <c r="K98" s="46" t="s">
        <v>152</v>
      </c>
      <c r="L98" s="47">
        <f>[14]countries!Q94/[14]countries!Q$10</f>
        <v>1.444182832880814E-3</v>
      </c>
      <c r="M98" s="46" t="s">
        <v>43</v>
      </c>
      <c r="N98" s="47">
        <f>[14]countries!R33/[14]countries!R$10</f>
        <v>1.7781415186883226E-3</v>
      </c>
      <c r="O98" s="46" t="s">
        <v>140</v>
      </c>
      <c r="P98" s="47">
        <f>[14]countries!S77/[14]countries!S$10</f>
        <v>1.6396975817844681E-3</v>
      </c>
      <c r="Q98" s="46" t="s">
        <v>157</v>
      </c>
      <c r="R98" s="47">
        <f>[14]countries!T100/[14]countries!T$10</f>
        <v>1.7113213835475514E-3</v>
      </c>
      <c r="S98" s="46" t="s">
        <v>46</v>
      </c>
      <c r="T98" s="47">
        <f>[14]countries!U53/[14]countries!U$10</f>
        <v>1.7812532966919932E-3</v>
      </c>
      <c r="U98" s="46" t="s">
        <v>198</v>
      </c>
      <c r="V98" s="47">
        <f>[14]countries!V145/[14]countries!V$10</f>
        <v>1.7753347343604955E-3</v>
      </c>
      <c r="W98" s="46" t="s">
        <v>116</v>
      </c>
      <c r="X98" s="47">
        <f>[14]countries!W49/[14]countries!W$10</f>
        <v>1.6945245565290232E-3</v>
      </c>
      <c r="Y98" s="46" t="s">
        <v>84</v>
      </c>
      <c r="Z98" s="47">
        <f>[14]countries!X13/[14]countries!X$10</f>
        <v>1.585972321764699E-3</v>
      </c>
      <c r="AA98" s="47"/>
    </row>
    <row r="99" spans="1:27" hidden="1">
      <c r="A99" s="46" t="s">
        <v>121</v>
      </c>
      <c r="B99" s="47">
        <f>[14]countries!L56/[14]countries!L$10</f>
        <v>2.0309213741724046E-3</v>
      </c>
      <c r="C99" s="46" t="s">
        <v>109</v>
      </c>
      <c r="D99" s="47">
        <f>[14]countries!M39/[14]countries!M$10</f>
        <v>2.090728313814902E-3</v>
      </c>
      <c r="E99" s="46" t="s">
        <v>100</v>
      </c>
      <c r="F99" s="47">
        <f>[14]countries!N29/[14]countries!N$10</f>
        <v>1.82358051318179E-3</v>
      </c>
      <c r="G99" s="46" t="s">
        <v>141</v>
      </c>
      <c r="H99" s="47">
        <f>[14]countries!O78/[14]countries!O$10</f>
        <v>2.0815606321820629E-3</v>
      </c>
      <c r="I99" s="46" t="s">
        <v>218</v>
      </c>
      <c r="J99" s="47">
        <f>[14]countries!P167/[14]countries!P$10</f>
        <v>1.8955554847258206E-3</v>
      </c>
      <c r="K99" s="46" t="s">
        <v>120</v>
      </c>
      <c r="L99" s="47">
        <f>[14]countries!Q54/[14]countries!Q$10</f>
        <v>1.4150195280951156E-3</v>
      </c>
      <c r="M99" s="46" t="s">
        <v>100</v>
      </c>
      <c r="N99" s="47">
        <f>[14]countries!R29/[14]countries!R$10</f>
        <v>1.7224791651368771E-3</v>
      </c>
      <c r="O99" s="46" t="s">
        <v>222</v>
      </c>
      <c r="P99" s="47">
        <f>[14]countries!S172/[14]countries!S$10</f>
        <v>1.6335209538816172E-3</v>
      </c>
      <c r="Q99" s="46" t="s">
        <v>171</v>
      </c>
      <c r="R99" s="47">
        <f>[14]countries!T116/[14]countries!T$10</f>
        <v>1.6923630532330604E-3</v>
      </c>
      <c r="S99" s="46" t="s">
        <v>55</v>
      </c>
      <c r="T99" s="47">
        <f>[14]countries!U135/[14]countries!U$10</f>
        <v>1.7642910640331951E-3</v>
      </c>
      <c r="U99" s="46" t="s">
        <v>125</v>
      </c>
      <c r="V99" s="47">
        <f>[14]countries!V60/[14]countries!V$10</f>
        <v>1.7391756276562984E-3</v>
      </c>
      <c r="W99" s="46" t="s">
        <v>125</v>
      </c>
      <c r="X99" s="47">
        <f>[14]countries!W60/[14]countries!W$10</f>
        <v>1.6724191933500034E-3</v>
      </c>
      <c r="Y99" s="46" t="s">
        <v>133</v>
      </c>
      <c r="Z99" s="47">
        <f>[14]countries!X70/[14]countries!X$10</f>
        <v>1.5220944054140377E-3</v>
      </c>
      <c r="AA99" s="47"/>
    </row>
    <row r="100" spans="1:27" hidden="1">
      <c r="A100" s="46" t="s">
        <v>193</v>
      </c>
      <c r="B100" s="47">
        <f>[14]countries!L140/[14]countries!L$10</f>
        <v>2.0180790529265085E-3</v>
      </c>
      <c r="C100" s="46" t="s">
        <v>44</v>
      </c>
      <c r="D100" s="47">
        <f>[14]countries!M43/[14]countries!M$10</f>
        <v>2.0223922168100309E-3</v>
      </c>
      <c r="E100" s="46" t="s">
        <v>157</v>
      </c>
      <c r="F100" s="47">
        <f>[14]countries!N100/[14]countries!N$10</f>
        <v>1.8153924304009029E-3</v>
      </c>
      <c r="G100" s="46" t="s">
        <v>44</v>
      </c>
      <c r="H100" s="47">
        <f>[14]countries!O43/[14]countries!O$10</f>
        <v>1.8690422631708295E-3</v>
      </c>
      <c r="I100" s="46" t="s">
        <v>55</v>
      </c>
      <c r="J100" s="47">
        <f>[14]countries!P135/[14]countries!P$10</f>
        <v>1.8688425561237112E-3</v>
      </c>
      <c r="K100" s="46" t="s">
        <v>332</v>
      </c>
      <c r="L100" s="47">
        <f>[14]countries!Q41/[14]countries!Q$10</f>
        <v>1.3613537206584197E-3</v>
      </c>
      <c r="M100" s="46" t="s">
        <v>172</v>
      </c>
      <c r="N100" s="47">
        <f>[14]countries!R117/[14]countries!R$10</f>
        <v>1.7024906890485776E-3</v>
      </c>
      <c r="O100" s="46" t="s">
        <v>123</v>
      </c>
      <c r="P100" s="47">
        <f>[14]countries!S58/[14]countries!S$10</f>
        <v>1.6046090785916771E-3</v>
      </c>
      <c r="Q100" s="46" t="s">
        <v>121</v>
      </c>
      <c r="R100" s="47">
        <f>[14]countries!T56/[14]countries!T$10</f>
        <v>1.6788386392507485E-3</v>
      </c>
      <c r="S100" s="46" t="s">
        <v>52</v>
      </c>
      <c r="T100" s="47">
        <f>[14]countries!U107/[14]countries!U$10</f>
        <v>1.7043213640524117E-3</v>
      </c>
      <c r="U100" s="46" t="s">
        <v>46</v>
      </c>
      <c r="V100" s="47">
        <f>[14]countries!V53/[14]countries!V$10</f>
        <v>1.6672997274797602E-3</v>
      </c>
      <c r="W100" s="46" t="s">
        <v>100</v>
      </c>
      <c r="X100" s="47">
        <f>[14]countries!W29/[14]countries!W$10</f>
        <v>1.5288992980832345E-3</v>
      </c>
      <c r="Y100" s="46" t="s">
        <v>116</v>
      </c>
      <c r="Z100" s="47">
        <f>[14]countries!X49/[14]countries!X$10</f>
        <v>1.4792896161068935E-3</v>
      </c>
      <c r="AA100" s="47"/>
    </row>
    <row r="101" spans="1:27" hidden="1">
      <c r="A101" s="46" t="s">
        <v>46</v>
      </c>
      <c r="B101" s="47">
        <f>[14]countries!L53/[14]countries!L$10</f>
        <v>1.968727846995851E-3</v>
      </c>
      <c r="C101" s="46" t="s">
        <v>332</v>
      </c>
      <c r="D101" s="47">
        <f>[14]countries!M41/[14]countries!M$10</f>
        <v>1.9101720385532165E-3</v>
      </c>
      <c r="E101" s="46" t="s">
        <v>121</v>
      </c>
      <c r="F101" s="47">
        <f>[14]countries!N56/[14]countries!N$10</f>
        <v>1.7969692441439072E-3</v>
      </c>
      <c r="G101" s="46" t="s">
        <v>57</v>
      </c>
      <c r="H101" s="47">
        <f>[14]countries!O187/[14]countries!O$10</f>
        <v>1.77685768792196E-3</v>
      </c>
      <c r="I101" s="46" t="s">
        <v>157</v>
      </c>
      <c r="J101" s="47">
        <f>[14]countries!P100/[14]countries!P$10</f>
        <v>1.7483308214073768E-3</v>
      </c>
      <c r="K101" s="46" t="s">
        <v>222</v>
      </c>
      <c r="L101" s="47">
        <f>[14]countries!Q172/[14]countries!Q$10</f>
        <v>1.2680045121891295E-3</v>
      </c>
      <c r="M101" s="46" t="s">
        <v>44</v>
      </c>
      <c r="N101" s="47">
        <f>[14]countries!R43/[14]countries!R$10</f>
        <v>1.6608480305312866E-3</v>
      </c>
      <c r="O101" s="46" t="s">
        <v>193</v>
      </c>
      <c r="P101" s="47">
        <f>[14]countries!S140/[14]countries!S$10</f>
        <v>1.5869991181878046E-3</v>
      </c>
      <c r="Q101" s="46" t="s">
        <v>193</v>
      </c>
      <c r="R101" s="47">
        <f>[14]countries!T140/[14]countries!T$10</f>
        <v>1.6758197968439823E-3</v>
      </c>
      <c r="S101" s="46" t="s">
        <v>216</v>
      </c>
      <c r="T101" s="47">
        <f>[14]countries!U165/[14]countries!U$10</f>
        <v>1.6514648584124143E-3</v>
      </c>
      <c r="U101" s="46" t="s">
        <v>96</v>
      </c>
      <c r="V101" s="47">
        <f>[14]countries!V25/[14]countries!V$10</f>
        <v>1.5652359492290759E-3</v>
      </c>
      <c r="W101" s="46" t="s">
        <v>121</v>
      </c>
      <c r="X101" s="47">
        <f>[14]countries!W56/[14]countries!W$10</f>
        <v>1.5063540271792594E-3</v>
      </c>
      <c r="Y101" s="46" t="s">
        <v>128</v>
      </c>
      <c r="Z101" s="47">
        <f>[14]countries!X64/[14]countries!X$10</f>
        <v>1.4683140291050618E-3</v>
      </c>
      <c r="AA101" s="47"/>
    </row>
    <row r="102" spans="1:27" hidden="1">
      <c r="A102" s="46" t="s">
        <v>332</v>
      </c>
      <c r="B102" s="47">
        <f>[14]countries!L41/[14]countries!L$10</f>
        <v>1.9285497276694053E-3</v>
      </c>
      <c r="C102" s="46" t="s">
        <v>116</v>
      </c>
      <c r="D102" s="47">
        <f>[14]countries!M49/[14]countries!M$10</f>
        <v>1.8839387501295459E-3</v>
      </c>
      <c r="E102" s="46" t="s">
        <v>120</v>
      </c>
      <c r="F102" s="47">
        <f>[14]countries!N54/[14]countries!N$10</f>
        <v>1.6302157890485339E-3</v>
      </c>
      <c r="G102" s="46" t="s">
        <v>100</v>
      </c>
      <c r="H102" s="47">
        <f>[14]countries!O29/[14]countries!O$10</f>
        <v>1.7432761640813004E-3</v>
      </c>
      <c r="I102" s="46" t="s">
        <v>119</v>
      </c>
      <c r="J102" s="47">
        <f>[14]countries!P52/[14]countries!P$10</f>
        <v>1.7182787767300036E-3</v>
      </c>
      <c r="K102" s="46" t="s">
        <v>164</v>
      </c>
      <c r="L102" s="47">
        <f>[14]countries!Q108/[14]countries!Q$10</f>
        <v>1.2529567795828104E-3</v>
      </c>
      <c r="M102" s="46" t="s">
        <v>236</v>
      </c>
      <c r="N102" s="47">
        <f>[14]countries!R190/[14]countries!R$10</f>
        <v>1.601021411128112E-3</v>
      </c>
      <c r="O102" s="46" t="s">
        <v>236</v>
      </c>
      <c r="P102" s="47">
        <f>[14]countries!S190/[14]countries!S$10</f>
        <v>1.5496765155407909E-3</v>
      </c>
      <c r="Q102" s="46" t="s">
        <v>218</v>
      </c>
      <c r="R102" s="47">
        <f>[14]countries!T167/[14]countries!T$10</f>
        <v>1.5832017118043993E-3</v>
      </c>
      <c r="S102" s="46" t="s">
        <v>168</v>
      </c>
      <c r="T102" s="47">
        <f>[14]countries!U113/[14]countries!U$10</f>
        <v>1.6482912793988329E-3</v>
      </c>
      <c r="U102" s="46" t="s">
        <v>100</v>
      </c>
      <c r="V102" s="47">
        <f>[14]countries!V29/[14]countries!V$10</f>
        <v>1.5253171800541059E-3</v>
      </c>
      <c r="W102" s="46" t="s">
        <v>172</v>
      </c>
      <c r="X102" s="47">
        <f>[14]countries!W117/[14]countries!W$10</f>
        <v>1.488647741249796E-3</v>
      </c>
      <c r="Y102" s="46" t="s">
        <v>50</v>
      </c>
      <c r="Z102" s="47">
        <f>[14]countries!X90/[14]countries!X$10</f>
        <v>1.4228750989174778E-3</v>
      </c>
      <c r="AA102" s="47"/>
    </row>
    <row r="103" spans="1:27" hidden="1">
      <c r="A103" s="46" t="s">
        <v>222</v>
      </c>
      <c r="B103" s="47">
        <f>[14]countries!L172/[14]countries!L$10</f>
        <v>1.9272654955448155E-3</v>
      </c>
      <c r="C103" s="46" t="s">
        <v>93</v>
      </c>
      <c r="D103" s="47">
        <f>[14]countries!M22/[14]countries!M$10</f>
        <v>1.8088014302000196E-3</v>
      </c>
      <c r="E103" s="46" t="s">
        <v>141</v>
      </c>
      <c r="F103" s="47">
        <f>[14]countries!N78/[14]countries!N$10</f>
        <v>1.592424637752132E-3</v>
      </c>
      <c r="G103" s="46" t="s">
        <v>121</v>
      </c>
      <c r="H103" s="47">
        <f>[14]countries!O56/[14]countries!O$10</f>
        <v>1.7250038643444709E-3</v>
      </c>
      <c r="I103" s="46" t="s">
        <v>88</v>
      </c>
      <c r="J103" s="47">
        <f>[14]countries!P17/[14]countries!P$10</f>
        <v>1.6647011415223639E-3</v>
      </c>
      <c r="K103" s="46" t="s">
        <v>119</v>
      </c>
      <c r="L103" s="47">
        <f>[14]countries!Q52/[14]countries!Q$10</f>
        <v>1.2528236138075331E-3</v>
      </c>
      <c r="M103" s="46" t="s">
        <v>120</v>
      </c>
      <c r="N103" s="47">
        <f>[14]countries!R54/[14]countries!R$10</f>
        <v>1.5207898890514646E-3</v>
      </c>
      <c r="O103" s="46" t="s">
        <v>121</v>
      </c>
      <c r="P103" s="47">
        <f>[14]countries!S56/[14]countries!S$10</f>
        <v>1.54257996433326E-3</v>
      </c>
      <c r="Q103" s="46" t="s">
        <v>140</v>
      </c>
      <c r="R103" s="47">
        <f>[14]countries!T77/[14]countries!T$10</f>
        <v>1.5454058048716881E-3</v>
      </c>
      <c r="S103" s="46" t="s">
        <v>193</v>
      </c>
      <c r="T103" s="47">
        <f>[14]countries!U140/[14]countries!U$10</f>
        <v>1.6451177003852513E-3</v>
      </c>
      <c r="U103" s="46" t="s">
        <v>191</v>
      </c>
      <c r="V103" s="47">
        <f>[14]countries!V138/[14]countries!V$10</f>
        <v>1.5081775423197007E-3</v>
      </c>
      <c r="W103" s="46" t="s">
        <v>133</v>
      </c>
      <c r="X103" s="47">
        <f>[14]countries!W70/[14]countries!W$10</f>
        <v>1.4344291141490165E-3</v>
      </c>
      <c r="Y103" s="46" t="s">
        <v>44</v>
      </c>
      <c r="Z103" s="47">
        <f>[14]countries!X43/[14]countries!X$10</f>
        <v>1.3775459245999127E-3</v>
      </c>
      <c r="AA103" s="47"/>
    </row>
    <row r="104" spans="1:27" hidden="1">
      <c r="A104" s="46" t="s">
        <v>37</v>
      </c>
      <c r="B104" s="47">
        <f>[14]countries!L153/[14]countries!L$10</f>
        <v>1.9144231742989194E-3</v>
      </c>
      <c r="C104" s="46" t="s">
        <v>227</v>
      </c>
      <c r="D104" s="47">
        <f>[14]countries!M178/[14]countries!M$10</f>
        <v>1.8084775624417028E-3</v>
      </c>
      <c r="E104" s="46" t="s">
        <v>133</v>
      </c>
      <c r="F104" s="47">
        <f>[14]countries!N70/[14]countries!N$10</f>
        <v>1.5354229845467261E-3</v>
      </c>
      <c r="G104" s="46" t="s">
        <v>119</v>
      </c>
      <c r="H104" s="47">
        <f>[14]countries!O52/[14]countries!O$10</f>
        <v>1.7235223265279712E-3</v>
      </c>
      <c r="I104" s="46" t="s">
        <v>172</v>
      </c>
      <c r="J104" s="47">
        <f>[14]countries!P117/[14]countries!P$10</f>
        <v>1.5660454392986644E-3</v>
      </c>
      <c r="K104" s="46" t="s">
        <v>123</v>
      </c>
      <c r="L104" s="47">
        <f>[14]countries!Q58/[14]countries!Q$10</f>
        <v>1.2263236245273782E-3</v>
      </c>
      <c r="M104" s="46" t="s">
        <v>222</v>
      </c>
      <c r="N104" s="47">
        <f>[14]countries!R172/[14]countries!R$10</f>
        <v>1.2374810022721622E-3</v>
      </c>
      <c r="O104" s="46" t="s">
        <v>116</v>
      </c>
      <c r="P104" s="47">
        <f>[14]countries!S49/[14]countries!S$10</f>
        <v>1.5212903107106679E-3</v>
      </c>
      <c r="Q104" s="46" t="s">
        <v>88</v>
      </c>
      <c r="R104" s="47">
        <f>[14]countries!T17/[14]countries!T$10</f>
        <v>1.5237908932392429E-3</v>
      </c>
      <c r="S104" s="46" t="s">
        <v>128</v>
      </c>
      <c r="T104" s="47">
        <f>[14]countries!U64/[14]countries!U$10</f>
        <v>1.6385516748399099E-3</v>
      </c>
      <c r="U104" s="46" t="s">
        <v>121</v>
      </c>
      <c r="V104" s="47">
        <f>[14]countries!V56/[14]countries!V$10</f>
        <v>1.5055236629285672E-3</v>
      </c>
      <c r="W104" s="46" t="s">
        <v>128</v>
      </c>
      <c r="X104" s="47">
        <f>[14]countries!W64/[14]countries!W$10</f>
        <v>1.3815302102231041E-3</v>
      </c>
      <c r="Y104" s="46" t="s">
        <v>198</v>
      </c>
      <c r="Z104" s="47">
        <f>[14]countries!X145/[14]countries!X$10</f>
        <v>1.3244240835110466E-3</v>
      </c>
      <c r="AA104" s="47"/>
    </row>
    <row r="105" spans="1:27" hidden="1">
      <c r="A105" s="46" t="s">
        <v>158</v>
      </c>
      <c r="B105" s="47">
        <f>[14]countries!L101/[14]countries!L$10</f>
        <v>1.8744285167045579E-3</v>
      </c>
      <c r="C105" s="46" t="s">
        <v>148</v>
      </c>
      <c r="D105" s="47">
        <f>[14]countries!M88/[14]countries!M$10</f>
        <v>1.6824930044564194E-3</v>
      </c>
      <c r="E105" s="46" t="s">
        <v>218</v>
      </c>
      <c r="F105" s="47">
        <f>[14]countries!N167/[14]countries!N$10</f>
        <v>1.5272349017658388E-3</v>
      </c>
      <c r="G105" s="46" t="s">
        <v>120</v>
      </c>
      <c r="H105" s="47">
        <f>[14]countries!O54/[14]countries!O$10</f>
        <v>1.7060731033558638E-3</v>
      </c>
      <c r="I105" s="46" t="s">
        <v>123</v>
      </c>
      <c r="J105" s="47">
        <f>[14]countries!P58/[14]countries!P$10</f>
        <v>1.5346273925905016E-3</v>
      </c>
      <c r="K105" s="46" t="s">
        <v>130</v>
      </c>
      <c r="L105" s="47">
        <f>[14]countries!Q67/[14]countries!Q$10</f>
        <v>1.2020874534269348E-3</v>
      </c>
      <c r="M105" s="46" t="s">
        <v>140</v>
      </c>
      <c r="N105" s="47">
        <f>[14]countries!R77/[14]countries!R$10</f>
        <v>1.2344272073142276E-3</v>
      </c>
      <c r="O105" s="46" t="s">
        <v>44</v>
      </c>
      <c r="P105" s="47">
        <f>[14]countries!S43/[14]countries!S$10</f>
        <v>1.508411384445149E-3</v>
      </c>
      <c r="Q105" s="46" t="s">
        <v>120</v>
      </c>
      <c r="R105" s="47">
        <f>[14]countries!T54/[14]countries!T$10</f>
        <v>1.5216173267063714E-3</v>
      </c>
      <c r="S105" s="46" t="s">
        <v>148</v>
      </c>
      <c r="T105" s="47">
        <f>[14]countries!U88/[14]countries!U$10</f>
        <v>1.6149139828766815E-3</v>
      </c>
      <c r="U105" s="46" t="s">
        <v>116</v>
      </c>
      <c r="V105" s="47">
        <f>[14]countries!V49/[14]countries!V$10</f>
        <v>1.501874578765758E-3</v>
      </c>
      <c r="W105" s="46" t="s">
        <v>217</v>
      </c>
      <c r="X105" s="47">
        <f>[14]countries!W166/[14]countries!W$10</f>
        <v>1.3519464157198391E-3</v>
      </c>
      <c r="Y105" s="46" t="s">
        <v>236</v>
      </c>
      <c r="Z105" s="47">
        <f>[14]countries!X190/[14]countries!X$10</f>
        <v>1.3171801960898376E-3</v>
      </c>
      <c r="AA105" s="47"/>
    </row>
    <row r="106" spans="1:27" hidden="1">
      <c r="A106" s="46" t="s">
        <v>93</v>
      </c>
      <c r="B106" s="47">
        <f>[14]countries!L22/[14]countries!L$10</f>
        <v>1.6761063843215075E-3</v>
      </c>
      <c r="C106" s="46" t="s">
        <v>100</v>
      </c>
      <c r="D106" s="47">
        <f>[14]countries!M29/[14]countries!M$10</f>
        <v>1.6353702456213066E-3</v>
      </c>
      <c r="E106" s="46" t="s">
        <v>93</v>
      </c>
      <c r="F106" s="47">
        <f>[14]countries!N22/[14]countries!N$10</f>
        <v>1.4733825111684661E-3</v>
      </c>
      <c r="G106" s="46" t="s">
        <v>140</v>
      </c>
      <c r="H106" s="47">
        <f>[14]countries!O77/[14]countries!O$10</f>
        <v>1.692574647694422E-3</v>
      </c>
      <c r="I106" s="46" t="s">
        <v>100</v>
      </c>
      <c r="J106" s="47">
        <f>[14]countries!P29/[14]countries!P$10</f>
        <v>1.4749786372460186E-3</v>
      </c>
      <c r="K106" s="46" t="s">
        <v>121</v>
      </c>
      <c r="L106" s="47">
        <f>[14]countries!Q56/[14]countries!Q$10</f>
        <v>1.1636025443718351E-3</v>
      </c>
      <c r="M106" s="46" t="s">
        <v>96</v>
      </c>
      <c r="N106" s="47">
        <f>[14]countries!R25/[14]countries!R$10</f>
        <v>1.223738924961456E-3</v>
      </c>
      <c r="O106" s="46" t="s">
        <v>103</v>
      </c>
      <c r="P106" s="47">
        <f>[14]countries!S32/[14]countries!S$10</f>
        <v>1.4618895487513363E-3</v>
      </c>
      <c r="Q106" s="46" t="s">
        <v>236</v>
      </c>
      <c r="R106" s="47">
        <f>[14]countries!T190/[14]countries!T$10</f>
        <v>1.4688479614361003E-3</v>
      </c>
      <c r="S106" s="46" t="s">
        <v>140</v>
      </c>
      <c r="T106" s="47">
        <f>[14]countries!U77/[14]countries!U$10</f>
        <v>1.5803329150045507E-3</v>
      </c>
      <c r="U106" s="46" t="s">
        <v>218</v>
      </c>
      <c r="V106" s="47">
        <f>[14]countries!V167/[14]countries!V$10</f>
        <v>1.4623981228226442E-3</v>
      </c>
      <c r="W106" s="46" t="s">
        <v>236</v>
      </c>
      <c r="X106" s="47">
        <f>[14]countries!W190/[14]countries!W$10</f>
        <v>1.343038284289488E-3</v>
      </c>
      <c r="Y106" s="46" t="s">
        <v>172</v>
      </c>
      <c r="Z106" s="47">
        <f>[14]countries!X117/[14]countries!X$10</f>
        <v>1.2626315286907335E-3</v>
      </c>
      <c r="AA106" s="47"/>
    </row>
    <row r="107" spans="1:27" hidden="1">
      <c r="A107" s="46" t="s">
        <v>236</v>
      </c>
      <c r="B107" s="47">
        <f>[14]countries!L190/[14]countries!L$10</f>
        <v>1.6522563591505578E-3</v>
      </c>
      <c r="C107" s="46" t="s">
        <v>218</v>
      </c>
      <c r="D107" s="47">
        <f>[14]countries!M167/[14]countries!M$10</f>
        <v>1.6135091719349144E-3</v>
      </c>
      <c r="E107" s="46" t="s">
        <v>332</v>
      </c>
      <c r="F107" s="47">
        <f>[14]countries!N41/[14]countries!N$10</f>
        <v>1.3940210934460225E-3</v>
      </c>
      <c r="G107" s="46" t="s">
        <v>157</v>
      </c>
      <c r="H107" s="47">
        <f>[14]countries!O100/[14]countries!O$10</f>
        <v>1.6774300389035366E-3</v>
      </c>
      <c r="I107" s="46" t="s">
        <v>140</v>
      </c>
      <c r="J107" s="47">
        <f>[14]countries!P77/[14]countries!P$10</f>
        <v>1.3764747130257402E-3</v>
      </c>
      <c r="K107" s="46" t="s">
        <v>236</v>
      </c>
      <c r="L107" s="47">
        <f>[14]countries!Q190/[14]countries!Q$10</f>
        <v>1.1145975390698399E-3</v>
      </c>
      <c r="M107" s="46" t="s">
        <v>133</v>
      </c>
      <c r="N107" s="47">
        <f>[14]countries!R70/[14]countries!R$10</f>
        <v>1.2222120274824888E-3</v>
      </c>
      <c r="O107" s="46" t="s">
        <v>175</v>
      </c>
      <c r="P107" s="47">
        <f>[14]countries!S120/[14]countries!S$10</f>
        <v>1.4559757560783941E-3</v>
      </c>
      <c r="Q107" s="46" t="s">
        <v>116</v>
      </c>
      <c r="R107" s="47">
        <f>[14]countries!T49/[14]countries!T$10</f>
        <v>1.4660706264218756E-3</v>
      </c>
      <c r="S107" s="46" t="s">
        <v>100</v>
      </c>
      <c r="T107" s="47">
        <f>[14]countries!U29/[14]countries!U$10</f>
        <v>1.4626916239838534E-3</v>
      </c>
      <c r="U107" s="46" t="s">
        <v>120</v>
      </c>
      <c r="V107" s="47">
        <f>[14]countries!V54/[14]countries!V$10</f>
        <v>1.4443738586245277E-3</v>
      </c>
      <c r="W107" s="46" t="s">
        <v>96</v>
      </c>
      <c r="X107" s="47">
        <f>[14]countries!W25/[14]countries!W$10</f>
        <v>1.3309408218532084E-3</v>
      </c>
      <c r="Y107" s="46" t="s">
        <v>141</v>
      </c>
      <c r="Z107" s="47">
        <f>[14]countries!X78/[14]countries!X$10</f>
        <v>1.2561559323596527E-3</v>
      </c>
      <c r="AA107" s="47"/>
    </row>
    <row r="108" spans="1:27" hidden="1">
      <c r="A108" s="46" t="s">
        <v>123</v>
      </c>
      <c r="B108" s="47">
        <f>[14]countries!L58/[14]countries!L$10</f>
        <v>1.6058405409332482E-3</v>
      </c>
      <c r="C108" s="46" t="s">
        <v>121</v>
      </c>
      <c r="D108" s="47">
        <f>[14]countries!M56/[14]countries!M$10</f>
        <v>1.5790172556741622E-3</v>
      </c>
      <c r="E108" s="46" t="s">
        <v>203</v>
      </c>
      <c r="F108" s="47">
        <f>[14]countries!N150/[14]countries!N$10</f>
        <v>1.3881949576211605E-3</v>
      </c>
      <c r="G108" s="46" t="s">
        <v>123</v>
      </c>
      <c r="H108" s="47">
        <f>[14]countries!O58/[14]countries!O$10</f>
        <v>1.5124854953332378E-3</v>
      </c>
      <c r="I108" s="46" t="s">
        <v>148</v>
      </c>
      <c r="J108" s="47">
        <f>[14]countries!P88/[14]countries!P$10</f>
        <v>1.3634218047315276E-3</v>
      </c>
      <c r="K108" s="46" t="s">
        <v>214</v>
      </c>
      <c r="L108" s="47">
        <f>[14]countries!Q163/[14]countries!Q$10</f>
        <v>1.0910271968457824E-3</v>
      </c>
      <c r="M108" s="46" t="s">
        <v>175</v>
      </c>
      <c r="N108" s="47">
        <f>[14]countries!R120/[14]countries!R$10</f>
        <v>1.1644675410051788E-3</v>
      </c>
      <c r="O108" s="46" t="s">
        <v>126</v>
      </c>
      <c r="P108" s="47">
        <f>[14]countries!S62/[14]countries!S$10</f>
        <v>1.4352117729156187E-3</v>
      </c>
      <c r="Q108" s="46" t="s">
        <v>44</v>
      </c>
      <c r="R108" s="47">
        <f>[14]countries!T43/[14]countries!T$10</f>
        <v>1.3276868904957188E-3</v>
      </c>
      <c r="S108" s="46" t="s">
        <v>133</v>
      </c>
      <c r="T108" s="47">
        <f>[14]countries!U70/[14]countries!U$10</f>
        <v>1.4588614424157376E-3</v>
      </c>
      <c r="U108" s="46" t="s">
        <v>172</v>
      </c>
      <c r="V108" s="47">
        <f>[14]countries!V117/[14]countries!V$10</f>
        <v>1.4441527020085997E-3</v>
      </c>
      <c r="W108" s="46" t="s">
        <v>175</v>
      </c>
      <c r="X108" s="47">
        <f>[14]countries!W120/[14]countries!W$10</f>
        <v>1.3160939361359565E-3</v>
      </c>
      <c r="Y108" s="46" t="s">
        <v>130</v>
      </c>
      <c r="Z108" s="47">
        <f>[14]countries!X67/[14]countries!X$10</f>
        <v>1.1781195087766283E-3</v>
      </c>
      <c r="AA108" s="47"/>
    </row>
    <row r="109" spans="1:27" hidden="1">
      <c r="A109" s="46" t="s">
        <v>100</v>
      </c>
      <c r="B109" s="47">
        <f>[14]countries!L29/[14]countries!L$10</f>
        <v>1.6029051532199005E-3</v>
      </c>
      <c r="C109" s="46" t="s">
        <v>166</v>
      </c>
      <c r="D109" s="47">
        <f>[14]countries!M111/[14]countries!M$10</f>
        <v>1.5586135869001959E-3</v>
      </c>
      <c r="E109" s="46" t="s">
        <v>140</v>
      </c>
      <c r="F109" s="47">
        <f>[14]countries!N77/[14]countries!N$10</f>
        <v>1.3836285268395121E-3</v>
      </c>
      <c r="G109" s="46" t="s">
        <v>116</v>
      </c>
      <c r="H109" s="47">
        <f>[14]countries!O49/[14]countries!O$10</f>
        <v>1.4313301460516438E-3</v>
      </c>
      <c r="I109" s="46" t="s">
        <v>130</v>
      </c>
      <c r="J109" s="47">
        <f>[14]countries!P67/[14]countries!P$10</f>
        <v>1.3625111367110011E-3</v>
      </c>
      <c r="K109" s="46" t="s">
        <v>218</v>
      </c>
      <c r="L109" s="47">
        <f>[14]countries!Q167/[14]countries!Q$10</f>
        <v>1.0392257102629667E-3</v>
      </c>
      <c r="M109" s="46" t="s">
        <v>157</v>
      </c>
      <c r="N109" s="47">
        <f>[14]countries!R100/[14]countries!R$10</f>
        <v>1.0942302569726813E-3</v>
      </c>
      <c r="O109" s="46" t="s">
        <v>152</v>
      </c>
      <c r="P109" s="47">
        <f>[14]countries!S94/[14]countries!S$10</f>
        <v>1.4332405086913047E-3</v>
      </c>
      <c r="Q109" s="46" t="s">
        <v>234</v>
      </c>
      <c r="R109" s="47">
        <f>[14]countries!T186/[14]countries!T$10</f>
        <v>1.3093323286625812E-3</v>
      </c>
      <c r="S109" s="46" t="s">
        <v>234</v>
      </c>
      <c r="T109" s="47">
        <f>[14]countries!U186/[14]countries!U$10</f>
        <v>1.4136652999119721E-3</v>
      </c>
      <c r="U109" s="46" t="s">
        <v>140</v>
      </c>
      <c r="V109" s="47">
        <f>[14]countries!V77/[14]countries!V$10</f>
        <v>1.4167292816335514E-3</v>
      </c>
      <c r="W109" s="46" t="s">
        <v>103</v>
      </c>
      <c r="X109" s="47">
        <f>[14]countries!W32/[14]countries!W$10</f>
        <v>1.3054261738057829E-3</v>
      </c>
      <c r="Y109" s="46" t="s">
        <v>193</v>
      </c>
      <c r="Z109" s="47">
        <f>[14]countries!X140/[14]countries!X$10</f>
        <v>1.1405830012303634E-3</v>
      </c>
      <c r="AA109" s="47"/>
    </row>
    <row r="110" spans="1:27" hidden="1">
      <c r="A110" s="46" t="s">
        <v>234</v>
      </c>
      <c r="B110" s="47">
        <f>[14]countries!L186/[14]countries!L$10</f>
        <v>1.5394273939187575E-3</v>
      </c>
      <c r="C110" s="46" t="s">
        <v>140</v>
      </c>
      <c r="D110" s="47">
        <f>[14]countries!M77/[14]countries!M$10</f>
        <v>1.5124624313400342E-3</v>
      </c>
      <c r="E110" s="46" t="s">
        <v>57</v>
      </c>
      <c r="F110" s="47">
        <f>[14]countries!N187/[14]countries!N$10</f>
        <v>1.3741807390154114E-3</v>
      </c>
      <c r="G110" s="46" t="s">
        <v>55</v>
      </c>
      <c r="H110" s="47">
        <f>[14]countries!O135/[14]countries!O$10</f>
        <v>1.4280378397927556E-3</v>
      </c>
      <c r="I110" s="46" t="s">
        <v>236</v>
      </c>
      <c r="J110" s="47">
        <f>[14]countries!P190/[14]countries!P$10</f>
        <v>1.3087817234999403E-3</v>
      </c>
      <c r="K110" s="46" t="s">
        <v>157</v>
      </c>
      <c r="L110" s="47">
        <f>[14]countries!Q100/[14]countries!Q$10</f>
        <v>1.03389907925188E-3</v>
      </c>
      <c r="M110" s="46" t="s">
        <v>130</v>
      </c>
      <c r="N110" s="47">
        <f>[14]countries!R67/[14]countries!R$10</f>
        <v>1.0811822239705968E-3</v>
      </c>
      <c r="O110" s="46" t="s">
        <v>171</v>
      </c>
      <c r="P110" s="47">
        <f>[14]countries!S116/[14]countries!S$10</f>
        <v>1.3976263350386966E-3</v>
      </c>
      <c r="Q110" s="46" t="s">
        <v>96</v>
      </c>
      <c r="R110" s="47">
        <f>[14]countries!T25/[14]countries!T$10</f>
        <v>1.2857853578898057E-3</v>
      </c>
      <c r="S110" s="46" t="s">
        <v>172</v>
      </c>
      <c r="T110" s="47">
        <f>[14]countries!U117/[14]countries!U$10</f>
        <v>1.4041445628712272E-3</v>
      </c>
      <c r="U110" s="46" t="s">
        <v>236</v>
      </c>
      <c r="V110" s="47">
        <f>[14]countries!V190/[14]countries!V$10</f>
        <v>1.4063349206849443E-3</v>
      </c>
      <c r="W110" s="46" t="s">
        <v>152</v>
      </c>
      <c r="X110" s="47">
        <f>[14]countries!W94/[14]countries!W$10</f>
        <v>1.2997073733813599E-3</v>
      </c>
      <c r="Y110" s="46" t="s">
        <v>96</v>
      </c>
      <c r="Z110" s="47">
        <f>[14]countries!X25/[14]countries!X$10</f>
        <v>1.1329000903290811E-3</v>
      </c>
      <c r="AA110" s="47"/>
    </row>
    <row r="111" spans="1:27" hidden="1">
      <c r="A111" s="46" t="s">
        <v>44</v>
      </c>
      <c r="B111" s="47">
        <f>[14]countries!L43/[14]countries!L$10</f>
        <v>1.4322857423815683E-3</v>
      </c>
      <c r="C111" s="46" t="s">
        <v>120</v>
      </c>
      <c r="D111" s="47">
        <f>[14]countries!M54/[14]countries!M$10</f>
        <v>1.4870388123121557E-3</v>
      </c>
      <c r="E111" s="46" t="s">
        <v>236</v>
      </c>
      <c r="F111" s="47">
        <f>[14]countries!N190/[14]countries!N$10</f>
        <v>1.3448925967607E-3</v>
      </c>
      <c r="G111" s="46" t="s">
        <v>133</v>
      </c>
      <c r="H111" s="47">
        <f>[14]countries!O70/[14]countries!O$10</f>
        <v>1.362356329927936E-3</v>
      </c>
      <c r="I111" s="46" t="s">
        <v>222</v>
      </c>
      <c r="J111" s="47">
        <f>[14]countries!P172/[14]countries!P$10</f>
        <v>1.1680835143286024E-3</v>
      </c>
      <c r="K111" s="46" t="s">
        <v>140</v>
      </c>
      <c r="L111" s="47">
        <f>[14]countries!Q77/[14]countries!Q$10</f>
        <v>1.0160548653647403E-3</v>
      </c>
      <c r="M111" s="46" t="s">
        <v>103</v>
      </c>
      <c r="N111" s="47">
        <f>[14]countries!R32/[14]countries!R$10</f>
        <v>1.0616101744674701E-3</v>
      </c>
      <c r="O111" s="46" t="s">
        <v>88</v>
      </c>
      <c r="P111" s="47">
        <f>[14]countries!S17/[14]countries!S$10</f>
        <v>1.3925010480554799E-3</v>
      </c>
      <c r="Q111" s="46" t="s">
        <v>175</v>
      </c>
      <c r="R111" s="47">
        <f>[14]countries!T120/[14]countries!T$10</f>
        <v>1.2417102587510211E-3</v>
      </c>
      <c r="S111" s="46" t="s">
        <v>88</v>
      </c>
      <c r="T111" s="47">
        <f>[14]countries!U17/[14]countries!U$10</f>
        <v>1.3760200867853488E-3</v>
      </c>
      <c r="U111" s="46" t="s">
        <v>168</v>
      </c>
      <c r="V111" s="47">
        <f>[14]countries!V113/[14]countries!V$10</f>
        <v>1.3828923193965963E-3</v>
      </c>
      <c r="W111" s="46" t="s">
        <v>191</v>
      </c>
      <c r="X111" s="47">
        <f>[14]countries!W138/[14]countries!W$10</f>
        <v>1.2025977430974082E-3</v>
      </c>
      <c r="Y111" s="46" t="s">
        <v>175</v>
      </c>
      <c r="Z111" s="47">
        <f>[14]countries!X120/[14]countries!X$10</f>
        <v>1.1329000903290811E-3</v>
      </c>
      <c r="AA111" s="47"/>
    </row>
    <row r="112" spans="1:27" hidden="1">
      <c r="A112" s="46" t="s">
        <v>166</v>
      </c>
      <c r="B112" s="47">
        <f>[14]countries!L111/[14]countries!L$10</f>
        <v>1.3983453219459862E-3</v>
      </c>
      <c r="C112" s="46" t="s">
        <v>193</v>
      </c>
      <c r="D112" s="47">
        <f>[14]countries!M140/[14]countries!M$10</f>
        <v>1.4689022178464078E-3</v>
      </c>
      <c r="E112" s="46" t="s">
        <v>37</v>
      </c>
      <c r="F112" s="47">
        <f>[14]countries!N153/[14]countries!N$10</f>
        <v>1.3318231569373611E-3</v>
      </c>
      <c r="G112" s="46" t="s">
        <v>130</v>
      </c>
      <c r="H112" s="47">
        <f>[14]countries!O67/[14]countries!O$10</f>
        <v>1.3067163541527255E-3</v>
      </c>
      <c r="I112" s="46" t="s">
        <v>121</v>
      </c>
      <c r="J112" s="47">
        <f>[14]countries!P56/[14]countries!P$10</f>
        <v>1.1674764023149181E-3</v>
      </c>
      <c r="K112" s="46" t="s">
        <v>133</v>
      </c>
      <c r="L112" s="47">
        <f>[14]countries!Q70/[14]countries!Q$10</f>
        <v>9.5985890819777833E-4</v>
      </c>
      <c r="M112" s="46" t="s">
        <v>57</v>
      </c>
      <c r="N112" s="47">
        <f>[14]countries!R187/[14]countries!R$10</f>
        <v>9.8637577141289781E-4</v>
      </c>
      <c r="O112" s="46" t="s">
        <v>100</v>
      </c>
      <c r="P112" s="47">
        <f>[14]countries!S29/[14]countries!S$10</f>
        <v>1.3579382153225061E-3</v>
      </c>
      <c r="Q112" s="46" t="s">
        <v>168</v>
      </c>
      <c r="R112" s="47">
        <f>[14]countries!T113/[14]countries!T$10</f>
        <v>1.2297556428202275E-3</v>
      </c>
      <c r="S112" s="46" t="s">
        <v>157</v>
      </c>
      <c r="T112" s="47">
        <f>[14]countries!U100/[14]countries!U$10</f>
        <v>1.3434088265768206E-3</v>
      </c>
      <c r="U112" s="46" t="s">
        <v>133</v>
      </c>
      <c r="V112" s="47">
        <f>[14]countries!V70/[14]countries!V$10</f>
        <v>1.3724979584479895E-3</v>
      </c>
      <c r="W112" s="46" t="s">
        <v>140</v>
      </c>
      <c r="X112" s="47">
        <f>[14]countries!W77/[14]countries!W$10</f>
        <v>1.1189052984246026E-3</v>
      </c>
      <c r="Y112" s="46" t="s">
        <v>234</v>
      </c>
      <c r="Z112" s="47">
        <f>[14]countries!X186/[14]countries!X$10</f>
        <v>1.1131440337257838E-3</v>
      </c>
      <c r="AA112" s="47"/>
    </row>
    <row r="113" spans="1:27" hidden="1">
      <c r="A113" s="46" t="s">
        <v>120</v>
      </c>
      <c r="B113" s="47">
        <f>[14]countries!L54/[14]countries!L$10</f>
        <v>1.391740699590954E-3</v>
      </c>
      <c r="C113" s="46" t="s">
        <v>236</v>
      </c>
      <c r="D113" s="47">
        <f>[14]countries!M190/[14]countries!M$10</f>
        <v>1.4203220540988694E-3</v>
      </c>
      <c r="E113" s="46" t="s">
        <v>193</v>
      </c>
      <c r="F113" s="47">
        <f>[14]countries!N140/[14]countries!N$10</f>
        <v>1.2959215632057793E-3</v>
      </c>
      <c r="G113" s="46" t="s">
        <v>236</v>
      </c>
      <c r="H113" s="47">
        <f>[14]countries!O190/[14]countries!O$10</f>
        <v>1.2099225501414125E-3</v>
      </c>
      <c r="I113" s="46" t="s">
        <v>133</v>
      </c>
      <c r="J113" s="47">
        <f>[14]countries!P70/[14]countries!P$10</f>
        <v>1.119362775230437E-3</v>
      </c>
      <c r="K113" s="46" t="s">
        <v>96</v>
      </c>
      <c r="L113" s="47">
        <f>[14]countries!Q25/[14]countries!Q$10</f>
        <v>9.1964284406407572E-4</v>
      </c>
      <c r="M113" s="46" t="s">
        <v>234</v>
      </c>
      <c r="N113" s="47">
        <f>[14]countries!R186/[14]countries!R$10</f>
        <v>9.6458278012218209E-4</v>
      </c>
      <c r="O113" s="46" t="s">
        <v>120</v>
      </c>
      <c r="P113" s="47">
        <f>[14]countries!S54/[14]countries!S$10</f>
        <v>1.311810632473556E-3</v>
      </c>
      <c r="Q113" s="46" t="s">
        <v>172</v>
      </c>
      <c r="R113" s="47">
        <f>[14]countries!T117/[14]countries!T$10</f>
        <v>1.2101935440243833E-3</v>
      </c>
      <c r="S113" s="46" t="s">
        <v>123</v>
      </c>
      <c r="T113" s="47">
        <f>[14]countries!U58/[14]countries!U$10</f>
        <v>1.2773108360870518E-3</v>
      </c>
      <c r="U113" s="46" t="s">
        <v>88</v>
      </c>
      <c r="V113" s="47">
        <f>[14]countries!V17/[14]countries!V$10</f>
        <v>1.3673007779736858E-3</v>
      </c>
      <c r="W113" s="46" t="s">
        <v>198</v>
      </c>
      <c r="X113" s="47">
        <f>[14]countries!W145/[14]countries!W$10</f>
        <v>1.0534690243374552E-3</v>
      </c>
      <c r="Y113" s="46" t="s">
        <v>152</v>
      </c>
      <c r="Z113" s="47">
        <f>[14]countries!X94/[14]countries!X$10</f>
        <v>1.0483880704149761E-3</v>
      </c>
      <c r="AA113" s="47"/>
    </row>
    <row r="114" spans="1:27" hidden="1">
      <c r="A114" s="46" t="s">
        <v>133</v>
      </c>
      <c r="B114" s="47">
        <f>[14]countries!L70/[14]countries!L$10</f>
        <v>1.3882549266813536E-3</v>
      </c>
      <c r="C114" s="46" t="s">
        <v>157</v>
      </c>
      <c r="D114" s="47">
        <f>[14]countries!M100/[14]countries!M$10</f>
        <v>1.4162737071199078E-3</v>
      </c>
      <c r="E114" s="46" t="s">
        <v>166</v>
      </c>
      <c r="F114" s="47">
        <f>[14]countries!N111/[14]countries!N$10</f>
        <v>1.2800177870352105E-3</v>
      </c>
      <c r="G114" s="46" t="s">
        <v>166</v>
      </c>
      <c r="H114" s="47">
        <f>[14]countries!O111/[14]countries!O$10</f>
        <v>1.1598794950063117E-3</v>
      </c>
      <c r="I114" s="46" t="s">
        <v>93</v>
      </c>
      <c r="J114" s="47">
        <f>[14]countries!P22/[14]countries!P$10</f>
        <v>1.0750435982314827E-3</v>
      </c>
      <c r="K114" s="46" t="s">
        <v>166</v>
      </c>
      <c r="L114" s="47">
        <f>[14]countries!Q111/[14]countries!Q$10</f>
        <v>8.880825553233884E-4</v>
      </c>
      <c r="M114" s="46" t="s">
        <v>214</v>
      </c>
      <c r="N114" s="47">
        <f>[14]countries!R163/[14]countries!R$10</f>
        <v>9.5028546736457894E-4</v>
      </c>
      <c r="O114" s="46" t="s">
        <v>146</v>
      </c>
      <c r="P114" s="47">
        <f>[14]countries!S85/[14]countries!S$10</f>
        <v>1.3009029704323515E-3</v>
      </c>
      <c r="Q114" s="46" t="s">
        <v>216</v>
      </c>
      <c r="R114" s="47">
        <f>[14]countries!T165/[14]countries!T$10</f>
        <v>1.1510242328517681E-3</v>
      </c>
      <c r="S114" s="46" t="s">
        <v>120</v>
      </c>
      <c r="T114" s="47">
        <f>[14]countries!U54/[14]countries!U$10</f>
        <v>1.26746179776904E-3</v>
      </c>
      <c r="U114" s="46" t="s">
        <v>193</v>
      </c>
      <c r="V114" s="47">
        <f>[14]countries!V140/[14]countries!V$10</f>
        <v>1.354141959325981E-3</v>
      </c>
      <c r="W114" s="46" t="s">
        <v>146</v>
      </c>
      <c r="X114" s="47">
        <f>[14]countries!W85/[14]countries!W$10</f>
        <v>1.0517093934376328E-3</v>
      </c>
      <c r="Y114" s="46" t="s">
        <v>217</v>
      </c>
      <c r="Z114" s="47">
        <f>[14]countries!X166/[14]countries!X$10</f>
        <v>9.6749799421147562E-4</v>
      </c>
      <c r="AA114" s="47"/>
    </row>
    <row r="115" spans="1:27" hidden="1">
      <c r="A115" s="46" t="s">
        <v>52</v>
      </c>
      <c r="B115" s="47">
        <f>[14]countries!L107/[14]countries!L$10</f>
        <v>1.2649686427207525E-3</v>
      </c>
      <c r="C115" s="46" t="s">
        <v>133</v>
      </c>
      <c r="D115" s="47">
        <f>[14]countries!M70/[14]countries!M$10</f>
        <v>1.3262384703078031E-3</v>
      </c>
      <c r="E115" s="46" t="s">
        <v>116</v>
      </c>
      <c r="F115" s="47">
        <f>[14]countries!N49/[14]countries!N$10</f>
        <v>1.2789155451223987E-3</v>
      </c>
      <c r="G115" s="46" t="s">
        <v>193</v>
      </c>
      <c r="H115" s="47">
        <f>[14]countries!O140/[14]countries!O$10</f>
        <v>1.1045687498569901E-3</v>
      </c>
      <c r="I115" s="46" t="s">
        <v>227</v>
      </c>
      <c r="J115" s="47">
        <f>[14]countries!P178/[14]countries!P$10</f>
        <v>1.0603211318996383E-3</v>
      </c>
      <c r="K115" s="46" t="s">
        <v>132</v>
      </c>
      <c r="L115" s="47">
        <f>[14]countries!Q69/[14]countries!Q$10</f>
        <v>8.5372578530188087E-4</v>
      </c>
      <c r="M115" s="46" t="s">
        <v>193</v>
      </c>
      <c r="N115" s="47">
        <f>[14]countries!R140/[14]countries!R$10</f>
        <v>9.4501073061905542E-4</v>
      </c>
      <c r="O115" s="46" t="s">
        <v>96</v>
      </c>
      <c r="P115" s="47">
        <f>[14]countries!S25/[14]countries!S$10</f>
        <v>1.1514811422293429E-3</v>
      </c>
      <c r="Q115" s="46" t="s">
        <v>133</v>
      </c>
      <c r="R115" s="47">
        <f>[14]countries!T70/[14]countries!T$10</f>
        <v>1.1393111243135157E-3</v>
      </c>
      <c r="S115" s="46" t="s">
        <v>118</v>
      </c>
      <c r="T115" s="47">
        <f>[14]countries!U51/[14]countries!U$10</f>
        <v>1.2455750459512357E-3</v>
      </c>
      <c r="U115" s="46" t="s">
        <v>146</v>
      </c>
      <c r="V115" s="47">
        <f>[14]countries!V85/[14]countries!V$10</f>
        <v>1.351709236550775E-3</v>
      </c>
      <c r="W115" s="46" t="s">
        <v>224</v>
      </c>
      <c r="X115" s="47">
        <f>[14]countries!W174/[14]countries!W$10</f>
        <v>1.0204759449657843E-3</v>
      </c>
      <c r="Y115" s="46" t="s">
        <v>120</v>
      </c>
      <c r="Z115" s="47">
        <f>[14]countries!X54/[14]countries!X$10</f>
        <v>9.6420531811092594E-4</v>
      </c>
      <c r="AA115" s="47"/>
    </row>
    <row r="116" spans="1:27" hidden="1">
      <c r="A116" s="46" t="s">
        <v>88</v>
      </c>
      <c r="B116" s="47">
        <f>[14]countries!L17/[14]countries!L$10</f>
        <v>1.1893824091020503E-3</v>
      </c>
      <c r="C116" s="46" t="s">
        <v>198</v>
      </c>
      <c r="D116" s="47">
        <f>[14]countries!M145/[14]countries!M$10</f>
        <v>1.2870504715514553E-3</v>
      </c>
      <c r="E116" s="46" t="s">
        <v>158</v>
      </c>
      <c r="F116" s="47">
        <f>[14]countries!N101/[14]countries!N$10</f>
        <v>1.2568707068661641E-3</v>
      </c>
      <c r="G116" s="46" t="s">
        <v>332</v>
      </c>
      <c r="H116" s="47">
        <f>[14]countries!O41/[14]countries!O$10</f>
        <v>1.0810287601059395E-3</v>
      </c>
      <c r="I116" s="46" t="s">
        <v>40</v>
      </c>
      <c r="J116" s="47">
        <f>[14]countries!P170/[14]countries!P$10</f>
        <v>9.9733326047989155E-4</v>
      </c>
      <c r="K116" s="46" t="s">
        <v>193</v>
      </c>
      <c r="L116" s="47">
        <f>[14]countries!Q140/[14]countries!Q$10</f>
        <v>8.2522830939256832E-4</v>
      </c>
      <c r="M116" s="46" t="s">
        <v>152</v>
      </c>
      <c r="N116" s="47">
        <f>[14]countries!R94/[14]countries!R$10</f>
        <v>9.2321773932833992E-4</v>
      </c>
      <c r="O116" s="46" t="s">
        <v>57</v>
      </c>
      <c r="P116" s="47">
        <f>[14]countries!S187/[14]countries!S$10</f>
        <v>1.0558091185426319E-3</v>
      </c>
      <c r="Q116" s="46" t="s">
        <v>100</v>
      </c>
      <c r="R116" s="47">
        <f>[14]countries!T29/[14]countries!T$10</f>
        <v>1.1097264687272084E-3</v>
      </c>
      <c r="S116" s="46" t="s">
        <v>236</v>
      </c>
      <c r="T116" s="47">
        <f>[14]countries!U190/[14]countries!U$10</f>
        <v>1.2343033687650668E-3</v>
      </c>
      <c r="U116" s="46" t="s">
        <v>234</v>
      </c>
      <c r="V116" s="47">
        <f>[14]countries!V186/[14]countries!V$10</f>
        <v>1.3393244660588179E-3</v>
      </c>
      <c r="W116" s="46" t="s">
        <v>234</v>
      </c>
      <c r="X116" s="47">
        <f>[14]countries!W186/[14]countries!W$10</f>
        <v>1.0107979750167608E-3</v>
      </c>
      <c r="Y116" s="46" t="s">
        <v>159</v>
      </c>
      <c r="Z116" s="47">
        <f>[14]countries!X102/[14]countries!X$10</f>
        <v>9.5586387198953379E-4</v>
      </c>
      <c r="AA116" s="47"/>
    </row>
    <row r="117" spans="1:27" hidden="1">
      <c r="A117" s="46" t="s">
        <v>157</v>
      </c>
      <c r="B117" s="47">
        <f>[14]countries!L100/[14]countries!L$10</f>
        <v>1.0904965355086514E-3</v>
      </c>
      <c r="C117" s="46" t="s">
        <v>57</v>
      </c>
      <c r="D117" s="47">
        <f>[14]countries!M187/[14]countries!M$10</f>
        <v>1.1591227070162702E-3</v>
      </c>
      <c r="E117" s="46" t="s">
        <v>222</v>
      </c>
      <c r="F117" s="47">
        <f>[14]countries!N172/[14]countries!N$10</f>
        <v>1.1984518854871429E-3</v>
      </c>
      <c r="G117" s="46" t="s">
        <v>222</v>
      </c>
      <c r="H117" s="47">
        <f>[14]countries!O172/[14]countries!O$10</f>
        <v>1.0418503156251701E-3</v>
      </c>
      <c r="I117" s="46" t="s">
        <v>44</v>
      </c>
      <c r="J117" s="47">
        <f>[14]countries!P43/[14]countries!P$10</f>
        <v>9.6804010581962409E-4</v>
      </c>
      <c r="K117" s="46" t="s">
        <v>137</v>
      </c>
      <c r="L117" s="47">
        <f>[14]countries!Q74/[14]countries!Q$10</f>
        <v>8.1630620244899847E-4</v>
      </c>
      <c r="M117" s="46" t="s">
        <v>198</v>
      </c>
      <c r="N117" s="47">
        <f>[14]countries!R145/[14]countries!R$10</f>
        <v>9.2058037095557805E-4</v>
      </c>
      <c r="O117" s="46" t="s">
        <v>133</v>
      </c>
      <c r="P117" s="47">
        <f>[14]countries!S70/[14]countries!S$10</f>
        <v>1.0176980102058926E-3</v>
      </c>
      <c r="Q117" s="46" t="s">
        <v>146</v>
      </c>
      <c r="R117" s="47">
        <f>[14]countries!T85/[14]countries!T$10</f>
        <v>1.0806248279259833E-3</v>
      </c>
      <c r="S117" s="46" t="s">
        <v>96</v>
      </c>
      <c r="T117" s="47">
        <f>[14]countries!U25/[14]countries!U$10</f>
        <v>1.0999187126037491E-3</v>
      </c>
      <c r="U117" s="46" t="s">
        <v>148</v>
      </c>
      <c r="V117" s="47">
        <f>[14]countries!V88/[14]countries!V$10</f>
        <v>1.3236223463279433E-3</v>
      </c>
      <c r="W117" s="46" t="s">
        <v>193</v>
      </c>
      <c r="X117" s="47">
        <f>[14]countries!W140/[14]countries!W$10</f>
        <v>9.9485131998711964E-4</v>
      </c>
      <c r="Y117" s="46" t="s">
        <v>140</v>
      </c>
      <c r="Z117" s="47">
        <f>[14]countries!X77/[14]countries!X$10</f>
        <v>8.6103480029370684E-4</v>
      </c>
      <c r="AA117" s="47"/>
    </row>
    <row r="118" spans="1:27" hidden="1">
      <c r="A118" s="46" t="s">
        <v>199</v>
      </c>
      <c r="B118" s="47">
        <f>[14]countries!L146/[14]countries!L$10</f>
        <v>9.9638066694944256E-4</v>
      </c>
      <c r="C118" s="46" t="s">
        <v>222</v>
      </c>
      <c r="D118" s="47">
        <f>[14]countries!M172/[14]countries!M$10</f>
        <v>1.1447105917711672E-3</v>
      </c>
      <c r="E118" s="46" t="s">
        <v>198</v>
      </c>
      <c r="F118" s="47">
        <f>[14]countries!N145/[14]countries!N$10</f>
        <v>1.0926366618572178E-3</v>
      </c>
      <c r="G118" s="46" t="s">
        <v>234</v>
      </c>
      <c r="H118" s="47">
        <f>[14]countries!O186/[14]countries!O$10</f>
        <v>9.6876111667785201E-4</v>
      </c>
      <c r="I118" s="46" t="s">
        <v>166</v>
      </c>
      <c r="J118" s="47">
        <f>[14]countries!P111/[14]countries!P$10</f>
        <v>9.2872960293356526E-4</v>
      </c>
      <c r="K118" s="46" t="s">
        <v>198</v>
      </c>
      <c r="L118" s="47">
        <f>[14]countries!Q145/[14]countries!Q$10</f>
        <v>7.960650046068701E-4</v>
      </c>
      <c r="M118" s="46" t="s">
        <v>55</v>
      </c>
      <c r="N118" s="47">
        <f>[14]countries!R135/[14]countries!R$10</f>
        <v>8.8476768463070798E-4</v>
      </c>
      <c r="O118" s="46" t="s">
        <v>234</v>
      </c>
      <c r="P118" s="47">
        <f>[14]countries!S186/[14]countries!S$10</f>
        <v>9.421328816071853E-4</v>
      </c>
      <c r="Q118" s="46" t="s">
        <v>148</v>
      </c>
      <c r="R118" s="47">
        <f>[14]countries!T88/[14]countries!T$10</f>
        <v>9.6325223515091843E-4</v>
      </c>
      <c r="S118" s="46" t="s">
        <v>198</v>
      </c>
      <c r="T118" s="47">
        <f>[14]countries!U145/[14]countries!U$10</f>
        <v>1.0018660644599863E-3</v>
      </c>
      <c r="U118" s="46" t="s">
        <v>164</v>
      </c>
      <c r="V118" s="47">
        <f>[14]countries!V108/[14]countries!V$10</f>
        <v>1.2845882036166848E-3</v>
      </c>
      <c r="W118" s="46" t="s">
        <v>216</v>
      </c>
      <c r="X118" s="47">
        <f>[14]countries!W165/[14]countries!W$10</f>
        <v>9.4250230071740184E-4</v>
      </c>
      <c r="Y118" s="46" t="s">
        <v>224</v>
      </c>
      <c r="Z118" s="47">
        <f>[14]countries!X174/[14]countries!X$10</f>
        <v>8.5894943876335878E-4</v>
      </c>
      <c r="AA118" s="47"/>
    </row>
    <row r="119" spans="1:27" hidden="1">
      <c r="A119" s="46" t="s">
        <v>216</v>
      </c>
      <c r="B119" s="47">
        <f>[14]countries!L165/[14]countries!L$10</f>
        <v>9.789518024014409E-4</v>
      </c>
      <c r="C119" s="46" t="s">
        <v>234</v>
      </c>
      <c r="D119" s="47">
        <f>[14]countries!M186/[14]countries!M$10</f>
        <v>1.090948543890558E-3</v>
      </c>
      <c r="E119" s="46" t="s">
        <v>132</v>
      </c>
      <c r="F119" s="47">
        <f>[14]countries!N69/[14]countries!N$10</f>
        <v>1.0539007317784061E-3</v>
      </c>
      <c r="G119" s="46" t="s">
        <v>198</v>
      </c>
      <c r="H119" s="47">
        <f>[14]countries!O145/[14]countries!O$10</f>
        <v>8.7986884768787076E-4</v>
      </c>
      <c r="I119" s="46" t="s">
        <v>234</v>
      </c>
      <c r="J119" s="47">
        <f>[14]countries!P186/[14]countries!P$10</f>
        <v>9.1704269667014244E-4</v>
      </c>
      <c r="K119" s="46" t="s">
        <v>217</v>
      </c>
      <c r="L119" s="47">
        <f>[14]countries!Q166/[14]countries!Q$10</f>
        <v>7.9313535755077256E-4</v>
      </c>
      <c r="M119" s="46" t="s">
        <v>166</v>
      </c>
      <c r="N119" s="47">
        <f>[14]countries!R111/[14]countries!R$10</f>
        <v>8.6311350220171662E-4</v>
      </c>
      <c r="O119" s="46" t="s">
        <v>168</v>
      </c>
      <c r="P119" s="47">
        <f>[14]countries!S113/[14]countries!S$10</f>
        <v>9.2084322798459298E-4</v>
      </c>
      <c r="Q119" s="46" t="s">
        <v>55</v>
      </c>
      <c r="R119" s="47">
        <f>[14]countries!T135/[14]countries!T$10</f>
        <v>9.1712432317553295E-4</v>
      </c>
      <c r="S119" s="46" t="s">
        <v>146</v>
      </c>
      <c r="T119" s="47">
        <f>[14]countries!U85/[14]countries!U$10</f>
        <v>9.7625856483315543E-4</v>
      </c>
      <c r="U119" s="46" t="s">
        <v>216</v>
      </c>
      <c r="V119" s="47">
        <f>[14]countries!V165/[14]countries!V$10</f>
        <v>1.153995221911313E-3</v>
      </c>
      <c r="W119" s="46" t="s">
        <v>210</v>
      </c>
      <c r="X119" s="47">
        <f>[14]countries!W159/[14]countries!W$10</f>
        <v>9.243561070629827E-4</v>
      </c>
      <c r="Y119" s="46" t="s">
        <v>166</v>
      </c>
      <c r="Z119" s="47">
        <f>[14]countries!X111/[14]countries!X$10</f>
        <v>8.3425436800923722E-4</v>
      </c>
      <c r="AA119" s="47"/>
    </row>
    <row r="120" spans="1:27" hidden="1">
      <c r="A120" s="46" t="s">
        <v>227</v>
      </c>
      <c r="B120" s="47">
        <f>[14]countries!L178/[14]countries!L$10</f>
        <v>9.6739371328013438E-4</v>
      </c>
      <c r="C120" s="46" t="s">
        <v>158</v>
      </c>
      <c r="D120" s="47">
        <f>[14]countries!M101/[14]countries!M$10</f>
        <v>9.6642139081770065E-4</v>
      </c>
      <c r="E120" s="46" t="s">
        <v>205</v>
      </c>
      <c r="F120" s="47">
        <f>[14]countries!N154/[14]countries!N$10</f>
        <v>1.0184715274380294E-3</v>
      </c>
      <c r="G120" s="46" t="s">
        <v>217</v>
      </c>
      <c r="H120" s="47">
        <f>[14]countries!O166/[14]countries!O$10</f>
        <v>8.7772884861959336E-4</v>
      </c>
      <c r="I120" s="46" t="s">
        <v>103</v>
      </c>
      <c r="J120" s="47">
        <f>[14]countries!P32/[14]countries!P$10</f>
        <v>9.0899846248882539E-4</v>
      </c>
      <c r="K120" s="46" t="s">
        <v>57</v>
      </c>
      <c r="L120" s="47">
        <f>[14]countries!Q187/[14]countries!Q$10</f>
        <v>7.8860772119134902E-4</v>
      </c>
      <c r="M120" s="46" t="s">
        <v>216</v>
      </c>
      <c r="N120" s="47">
        <f>[14]countries!R165/[14]countries!R$10</f>
        <v>7.4123932160777848E-4</v>
      </c>
      <c r="O120" s="46" t="s">
        <v>218</v>
      </c>
      <c r="P120" s="47">
        <f>[14]countries!S167/[14]countries!S$10</f>
        <v>9.1361525916210801E-4</v>
      </c>
      <c r="Q120" s="46" t="s">
        <v>159</v>
      </c>
      <c r="R120" s="47">
        <f>[14]countries!T102/[14]countries!T$10</f>
        <v>8.7606806644351435E-4</v>
      </c>
      <c r="S120" s="46" t="s">
        <v>130</v>
      </c>
      <c r="T120" s="47">
        <f>[14]countries!U67/[14]countries!U$10</f>
        <v>9.2044734769775483E-4</v>
      </c>
      <c r="U120" s="46" t="s">
        <v>118</v>
      </c>
      <c r="V120" s="47">
        <f>[14]countries!V51/[14]countries!V$10</f>
        <v>1.0920713694515262E-3</v>
      </c>
      <c r="W120" s="46" t="s">
        <v>166</v>
      </c>
      <c r="X120" s="47">
        <f>[14]countries!W111/[14]countries!W$10</f>
        <v>9.2193661457572683E-4</v>
      </c>
      <c r="Y120" s="46" t="s">
        <v>103</v>
      </c>
      <c r="Z120" s="47">
        <f>[14]countries!X32/[14]countries!X$10</f>
        <v>7.9935200134341195E-4</v>
      </c>
      <c r="AA120" s="47"/>
    </row>
    <row r="121" spans="1:27" hidden="1">
      <c r="A121" s="46" t="s">
        <v>130</v>
      </c>
      <c r="B121" s="47">
        <f>[14]countries!L67/[14]countries!L$10</f>
        <v>9.6610948115554481E-4</v>
      </c>
      <c r="C121" s="46" t="s">
        <v>199</v>
      </c>
      <c r="D121" s="47">
        <f>[14]countries!M146/[14]countries!M$10</f>
        <v>8.6926106332262348E-4</v>
      </c>
      <c r="E121" s="46" t="s">
        <v>227</v>
      </c>
      <c r="F121" s="47">
        <f>[14]countries!N178/[14]countries!N$10</f>
        <v>9.9170279526974471E-4</v>
      </c>
      <c r="G121" s="46" t="s">
        <v>176</v>
      </c>
      <c r="H121" s="47">
        <f>[14]countries!O121/[14]countries!O$10</f>
        <v>7.2759968321429156E-4</v>
      </c>
      <c r="I121" s="46" t="s">
        <v>57</v>
      </c>
      <c r="J121" s="47">
        <f>[14]countries!P187/[14]countries!P$10</f>
        <v>8.1641388040196888E-4</v>
      </c>
      <c r="K121" s="46" t="s">
        <v>234</v>
      </c>
      <c r="L121" s="47">
        <f>[14]countries!Q186/[14]countries!Q$10</f>
        <v>7.722283308322582E-4</v>
      </c>
      <c r="M121" s="46" t="s">
        <v>123</v>
      </c>
      <c r="N121" s="47">
        <f>[14]countries!R58/[14]countries!R$10</f>
        <v>6.8627101236495445E-4</v>
      </c>
      <c r="O121" s="46" t="s">
        <v>118</v>
      </c>
      <c r="P121" s="47">
        <f>[14]countries!S51/[14]countries!S$10</f>
        <v>8.6735625869820382E-4</v>
      </c>
      <c r="Q121" s="46" t="s">
        <v>217</v>
      </c>
      <c r="R121" s="47">
        <f>[14]countries!T166/[14]countries!T$10</f>
        <v>8.5807576569918854E-4</v>
      </c>
      <c r="S121" s="46" t="s">
        <v>44</v>
      </c>
      <c r="T121" s="47">
        <f>[14]countries!U43/[14]countries!U$10</f>
        <v>9.0140587361626525E-4</v>
      </c>
      <c r="U121" s="46" t="s">
        <v>132</v>
      </c>
      <c r="V121" s="47">
        <f>[14]countries!V69/[14]countries!V$10</f>
        <v>1.0848837794338723E-3</v>
      </c>
      <c r="W121" s="46" t="s">
        <v>120</v>
      </c>
      <c r="X121" s="47">
        <f>[14]countries!W54/[14]countries!W$10</f>
        <v>9.2039693753838219E-4</v>
      </c>
      <c r="Y121" s="46" t="s">
        <v>114</v>
      </c>
      <c r="Z121" s="47">
        <f>[14]countries!X47/[14]countries!X$10</f>
        <v>7.109985259786658E-4</v>
      </c>
      <c r="AA121" s="47"/>
    </row>
    <row r="122" spans="1:27" hidden="1">
      <c r="A122" s="46" t="s">
        <v>116</v>
      </c>
      <c r="B122" s="47">
        <f>[14]countries!L49/[14]countries!L$10</f>
        <v>9.6500871076303952E-4</v>
      </c>
      <c r="C122" s="46" t="s">
        <v>130</v>
      </c>
      <c r="D122" s="47">
        <f>[14]countries!M67/[14]countries!M$10</f>
        <v>8.1792802362939108E-4</v>
      </c>
      <c r="E122" s="46" t="s">
        <v>130</v>
      </c>
      <c r="F122" s="47">
        <f>[14]countries!N67/[14]countries!N$10</f>
        <v>9.7154751457833037E-4</v>
      </c>
      <c r="G122" s="46" t="s">
        <v>224</v>
      </c>
      <c r="H122" s="47">
        <f>[14]countries!O174/[14]countries!O$10</f>
        <v>7.1953353288001546E-4</v>
      </c>
      <c r="I122" s="46" t="s">
        <v>127</v>
      </c>
      <c r="J122" s="47">
        <f>[14]countries!P63/[14]countries!P$10</f>
        <v>8.071554221932832E-4</v>
      </c>
      <c r="K122" s="46" t="s">
        <v>103</v>
      </c>
      <c r="L122" s="47">
        <f>[14]countries!Q32/[14]countries!Q$10</f>
        <v>7.2948211696828938E-4</v>
      </c>
      <c r="M122" s="46" t="s">
        <v>227</v>
      </c>
      <c r="N122" s="47">
        <f>[14]countries!R178/[14]countries!R$10</f>
        <v>6.6878109578769236E-4</v>
      </c>
      <c r="O122" s="46" t="s">
        <v>130</v>
      </c>
      <c r="P122" s="47">
        <f>[14]countries!S67/[14]countries!S$10</f>
        <v>8.2109725823429963E-4</v>
      </c>
      <c r="Q122" s="46" t="s">
        <v>210</v>
      </c>
      <c r="R122" s="47">
        <f>[14]countries!T159/[14]countries!T$10</f>
        <v>7.6098979389759166E-4</v>
      </c>
      <c r="S122" s="46" t="s">
        <v>175</v>
      </c>
      <c r="T122" s="47">
        <f>[14]countries!U120/[14]countries!U$10</f>
        <v>8.3355694298107219E-4</v>
      </c>
      <c r="U122" s="46" t="s">
        <v>166</v>
      </c>
      <c r="V122" s="47">
        <f>[14]countries!V111/[14]countries!V$10</f>
        <v>1.0465131065703973E-3</v>
      </c>
      <c r="W122" s="46" t="s">
        <v>88</v>
      </c>
      <c r="X122" s="47">
        <f>[14]countries!W17/[14]countries!W$10</f>
        <v>9.1643776801378168E-4</v>
      </c>
      <c r="Y122" s="46" t="s">
        <v>151</v>
      </c>
      <c r="Z122" s="47">
        <f>[14]countries!X92/[14]countries!X$10</f>
        <v>7.0968145553844592E-4</v>
      </c>
      <c r="AA122" s="47"/>
    </row>
    <row r="123" spans="1:27" hidden="1">
      <c r="A123" s="46" t="s">
        <v>198</v>
      </c>
      <c r="B123" s="47">
        <f>[14]countries!L145/[14]countries!L$10</f>
        <v>9.4996484873213283E-4</v>
      </c>
      <c r="C123" s="46" t="s">
        <v>52</v>
      </c>
      <c r="D123" s="47">
        <f>[14]countries!M107/[14]countries!M$10</f>
        <v>7.8926572701834335E-4</v>
      </c>
      <c r="E123" s="46" t="s">
        <v>176</v>
      </c>
      <c r="F123" s="47">
        <f>[14]countries!N121/[14]countries!N$10</f>
        <v>9.1470332450332601E-4</v>
      </c>
      <c r="G123" s="46" t="s">
        <v>232</v>
      </c>
      <c r="H123" s="47">
        <f>[14]countries!O184/[14]countries!O$10</f>
        <v>6.7475816775913603E-4</v>
      </c>
      <c r="I123" s="46" t="s">
        <v>176</v>
      </c>
      <c r="J123" s="47">
        <f>[14]countries!P121/[14]countries!P$10</f>
        <v>7.212490722569542E-4</v>
      </c>
      <c r="K123" s="46" t="s">
        <v>216</v>
      </c>
      <c r="L123" s="47">
        <f>[14]countries!Q165/[14]countries!Q$10</f>
        <v>6.7475098332937615E-4</v>
      </c>
      <c r="M123" s="46" t="s">
        <v>164</v>
      </c>
      <c r="N123" s="47">
        <f>[14]countries!R108/[14]countries!R$10</f>
        <v>6.3963123482558865E-4</v>
      </c>
      <c r="O123" s="46" t="s">
        <v>166</v>
      </c>
      <c r="P123" s="47">
        <f>[14]countries!S111/[14]countries!S$10</f>
        <v>7.4921182285431209E-4</v>
      </c>
      <c r="Q123" s="46" t="s">
        <v>118</v>
      </c>
      <c r="R123" s="47">
        <f>[14]countries!T51/[14]countries!T$10</f>
        <v>7.3526925659194472E-4</v>
      </c>
      <c r="S123" s="46" t="s">
        <v>152</v>
      </c>
      <c r="T123" s="47">
        <f>[14]countries!U94/[14]countries!U$10</f>
        <v>7.7982496726836299E-4</v>
      </c>
      <c r="U123" s="46" t="s">
        <v>217</v>
      </c>
      <c r="V123" s="47">
        <f>[14]countries!V166/[14]countries!V$10</f>
        <v>1.0440803837951913E-3</v>
      </c>
      <c r="W123" s="46" t="s">
        <v>130</v>
      </c>
      <c r="X123" s="47">
        <f>[14]countries!W67/[14]countries!W$10</f>
        <v>8.5847992525087959E-4</v>
      </c>
      <c r="Y123" s="46" t="s">
        <v>132</v>
      </c>
      <c r="Z123" s="47">
        <f>[14]countries!X69/[14]countries!X$10</f>
        <v>7.0891316444831774E-4</v>
      </c>
      <c r="AA123" s="47"/>
    </row>
    <row r="124" spans="1:27" hidden="1">
      <c r="A124" s="46" t="s">
        <v>190</v>
      </c>
      <c r="B124" s="47">
        <f>[14]countries!L137/[14]countries!L$10</f>
        <v>8.7070938047174634E-4</v>
      </c>
      <c r="C124" s="46" t="s">
        <v>217</v>
      </c>
      <c r="D124" s="47">
        <f>[14]countries!M166/[14]countries!M$10</f>
        <v>7.8052129754378643E-4</v>
      </c>
      <c r="E124" s="46" t="s">
        <v>234</v>
      </c>
      <c r="F124" s="47">
        <f>[14]countries!N186/[14]countries!N$10</f>
        <v>8.8084875146696596E-4</v>
      </c>
      <c r="G124" s="46" t="s">
        <v>118</v>
      </c>
      <c r="H124" s="47">
        <f>[14]countries!O51/[14]countries!O$10</f>
        <v>6.5121817800808544E-4</v>
      </c>
      <c r="I124" s="46" t="s">
        <v>198</v>
      </c>
      <c r="J124" s="47">
        <f>[14]countries!P145/[14]countries!P$10</f>
        <v>7.1897240220563795E-4</v>
      </c>
      <c r="K124" s="46" t="s">
        <v>224</v>
      </c>
      <c r="L124" s="47">
        <f>[14]countries!Q174/[14]countries!Q$10</f>
        <v>5.9085654490476449E-4</v>
      </c>
      <c r="M124" s="46" t="s">
        <v>190</v>
      </c>
      <c r="N124" s="47">
        <f>[14]countries!R137/[14]countries!R$10</f>
        <v>6.0923209410796634E-4</v>
      </c>
      <c r="O124" s="46" t="s">
        <v>217</v>
      </c>
      <c r="P124" s="47">
        <f>[14]countries!S166/[14]countries!S$10</f>
        <v>7.3317887382989084E-4</v>
      </c>
      <c r="Q124" s="46" t="s">
        <v>132</v>
      </c>
      <c r="R124" s="47">
        <f>[14]countries!T69/[14]countries!T$10</f>
        <v>7.1655243366999506E-4</v>
      </c>
      <c r="S124" s="46" t="s">
        <v>191</v>
      </c>
      <c r="T124" s="47">
        <f>[14]countries!U138/[14]countries!U$10</f>
        <v>7.5498350395515515E-4</v>
      </c>
      <c r="U124" s="46" t="s">
        <v>130</v>
      </c>
      <c r="V124" s="47">
        <f>[14]countries!V67/[14]countries!V$10</f>
        <v>9.3173282290386387E-4</v>
      </c>
      <c r="W124" s="46" t="s">
        <v>199</v>
      </c>
      <c r="X124" s="47">
        <f>[14]countries!W146/[14]countries!W$10</f>
        <v>7.5554151761126611E-4</v>
      </c>
      <c r="Y124" s="46" t="s">
        <v>164</v>
      </c>
      <c r="Z124" s="47">
        <f>[14]countries!X108/[14]countries!X$10</f>
        <v>6.3669380197626428E-4</v>
      </c>
      <c r="AA124" s="47"/>
    </row>
    <row r="125" spans="1:27" hidden="1">
      <c r="A125" s="46" t="s">
        <v>103</v>
      </c>
      <c r="B125" s="47">
        <f>[14]countries!L32/[14]countries!L$10</f>
        <v>8.1071739408020366E-4</v>
      </c>
      <c r="C125" s="46" t="s">
        <v>176</v>
      </c>
      <c r="D125" s="47">
        <f>[14]countries!M121/[14]countries!M$10</f>
        <v>7.6659498393615868E-4</v>
      </c>
      <c r="E125" s="46" t="s">
        <v>103</v>
      </c>
      <c r="F125" s="47">
        <f>[14]countries!N32/[14]countries!N$10</f>
        <v>8.0038509183171034E-4</v>
      </c>
      <c r="G125" s="46" t="s">
        <v>199</v>
      </c>
      <c r="H125" s="47">
        <f>[14]countries!O146/[14]countries!O$10</f>
        <v>6.4874894831391924E-4</v>
      </c>
      <c r="I125" s="46" t="s">
        <v>132</v>
      </c>
      <c r="J125" s="47">
        <f>[14]countries!P69/[14]countries!P$10</f>
        <v>7.0242859983274072E-4</v>
      </c>
      <c r="K125" s="46" t="s">
        <v>168</v>
      </c>
      <c r="L125" s="47">
        <f>[14]countries!Q113/[14]countries!Q$10</f>
        <v>5.678188657818157E-4</v>
      </c>
      <c r="M125" s="46" t="s">
        <v>217</v>
      </c>
      <c r="N125" s="47">
        <f>[14]countries!R166/[14]countries!R$10</f>
        <v>5.8868838257276933E-4</v>
      </c>
      <c r="O125" s="46" t="s">
        <v>214</v>
      </c>
      <c r="P125" s="47">
        <f>[14]countries!S163/[14]countries!S$10</f>
        <v>7.2884209253639982E-4</v>
      </c>
      <c r="Q125" s="46" t="s">
        <v>164</v>
      </c>
      <c r="R125" s="47">
        <f>[14]countries!T108/[14]countries!T$10</f>
        <v>6.9542053682263255E-4</v>
      </c>
      <c r="S125" s="46" t="s">
        <v>57</v>
      </c>
      <c r="T125" s="47">
        <f>[14]countries!U187/[14]countries!U$10</f>
        <v>7.2707789538745485E-4</v>
      </c>
      <c r="U125" s="46" t="s">
        <v>152</v>
      </c>
      <c r="V125" s="47">
        <f>[14]countries!V94/[14]countries!V$10</f>
        <v>9.095065830031189E-4</v>
      </c>
      <c r="W125" s="46" t="s">
        <v>151</v>
      </c>
      <c r="X125" s="47">
        <f>[14]countries!W92/[14]countries!W$10</f>
        <v>7.0099295971677003E-4</v>
      </c>
      <c r="Y125" s="46" t="s">
        <v>49</v>
      </c>
      <c r="Z125" s="47">
        <f>[14]countries!X83/[14]countries!X$10</f>
        <v>6.2374260931410269E-4</v>
      </c>
      <c r="AA125" s="47"/>
    </row>
    <row r="126" spans="1:27" hidden="1">
      <c r="A126" s="46" t="s">
        <v>176</v>
      </c>
      <c r="B126" s="47">
        <f>[14]countries!L121/[14]countries!L$10</f>
        <v>7.9108698874719131E-4</v>
      </c>
      <c r="C126" s="46" t="s">
        <v>97</v>
      </c>
      <c r="D126" s="47">
        <f>[14]countries!M26/[14]countries!M$10</f>
        <v>7.3825655508342786E-4</v>
      </c>
      <c r="E126" s="46" t="s">
        <v>212</v>
      </c>
      <c r="F126" s="47">
        <f>[14]countries!N161/[14]countries!N$10</f>
        <v>7.9172461965961837E-4</v>
      </c>
      <c r="G126" s="46" t="s">
        <v>227</v>
      </c>
      <c r="H126" s="47">
        <f>[14]countries!O178/[14]countries!O$10</f>
        <v>6.3080587920297856E-4</v>
      </c>
      <c r="I126" s="46" t="s">
        <v>168</v>
      </c>
      <c r="J126" s="47">
        <f>[14]countries!P113/[14]countries!P$10</f>
        <v>6.0589778965693618E-4</v>
      </c>
      <c r="K126" s="46" t="s">
        <v>127</v>
      </c>
      <c r="L126" s="47">
        <f>[14]countries!Q63/[14]countries!Q$10</f>
        <v>5.5103997809689332E-4</v>
      </c>
      <c r="M126" s="46" t="s">
        <v>159</v>
      </c>
      <c r="N126" s="47">
        <f>[14]countries!R102/[14]countries!R$10</f>
        <v>5.8160913062482993E-4</v>
      </c>
      <c r="O126" s="46" t="s">
        <v>132</v>
      </c>
      <c r="P126" s="47">
        <f>[14]countries!S69/[14]countries!S$10</f>
        <v>6.8810263190057506E-4</v>
      </c>
      <c r="Q126" s="46" t="s">
        <v>57</v>
      </c>
      <c r="R126" s="47">
        <f>[14]countries!T187/[14]countries!T$10</f>
        <v>6.9240169441586654E-4</v>
      </c>
      <c r="S126" s="46" t="s">
        <v>116</v>
      </c>
      <c r="T126" s="47">
        <f>[14]countries!U49/[14]countries!U$10</f>
        <v>7.17119423310354E-4</v>
      </c>
      <c r="U126" s="46" t="s">
        <v>175</v>
      </c>
      <c r="V126" s="47">
        <f>[14]countries!V120/[14]countries!V$10</f>
        <v>8.9966511359433133E-4</v>
      </c>
      <c r="W126" s="46" t="s">
        <v>132</v>
      </c>
      <c r="X126" s="47">
        <f>[14]countries!W69/[14]countries!W$10</f>
        <v>6.8922542807420739E-4</v>
      </c>
      <c r="Y126" s="46" t="s">
        <v>191</v>
      </c>
      <c r="Z126" s="47">
        <f>[14]countries!X138/[14]countries!X$10</f>
        <v>5.5459641120256221E-4</v>
      </c>
      <c r="AA126" s="47"/>
    </row>
    <row r="127" spans="1:27" hidden="1">
      <c r="A127" s="46" t="s">
        <v>53</v>
      </c>
      <c r="B127" s="47">
        <f>[14]countries!L110/[14]countries!L$10</f>
        <v>7.0008996963341413E-4</v>
      </c>
      <c r="C127" s="46" t="s">
        <v>114</v>
      </c>
      <c r="D127" s="47">
        <f>[14]countries!M47/[14]countries!M$10</f>
        <v>7.282166545756032E-4</v>
      </c>
      <c r="E127" s="46" t="s">
        <v>224</v>
      </c>
      <c r="F127" s="47">
        <f>[14]countries!N174/[14]countries!N$10</f>
        <v>7.0307287724347568E-4</v>
      </c>
      <c r="G127" s="46" t="s">
        <v>191</v>
      </c>
      <c r="H127" s="47">
        <f>[14]countries!O138/[14]countries!O$10</f>
        <v>5.822443618843776E-4</v>
      </c>
      <c r="I127" s="46" t="s">
        <v>199</v>
      </c>
      <c r="J127" s="47">
        <f>[14]countries!P146/[14]countries!P$10</f>
        <v>5.9724644346193488E-4</v>
      </c>
      <c r="K127" s="46" t="s">
        <v>151</v>
      </c>
      <c r="L127" s="47">
        <f>[14]countries!Q92/[14]countries!Q$10</f>
        <v>5.0549728295210417E-4</v>
      </c>
      <c r="M127" s="46" t="s">
        <v>118</v>
      </c>
      <c r="N127" s="47">
        <f>[14]countries!R51/[14]countries!R$10</f>
        <v>5.2677963024373026E-4</v>
      </c>
      <c r="O127" s="46" t="s">
        <v>198</v>
      </c>
      <c r="P127" s="47">
        <f>[14]countries!S145/[14]countries!S$10</f>
        <v>6.3435282738427733E-4</v>
      </c>
      <c r="Q127" s="46" t="s">
        <v>166</v>
      </c>
      <c r="R127" s="47">
        <f>[14]countries!T111/[14]countries!T$10</f>
        <v>6.8370742828438016E-4</v>
      </c>
      <c r="S127" s="46" t="s">
        <v>166</v>
      </c>
      <c r="T127" s="47">
        <f>[14]countries!U111/[14]countries!U$10</f>
        <v>6.8604023572907196E-4</v>
      </c>
      <c r="U127" s="46" t="s">
        <v>224</v>
      </c>
      <c r="V127" s="47">
        <f>[14]countries!V174/[14]countries!V$10</f>
        <v>8.5875113964768647E-4</v>
      </c>
      <c r="W127" s="46" t="s">
        <v>114</v>
      </c>
      <c r="X127" s="47">
        <f>[14]countries!W47/[14]countries!W$10</f>
        <v>5.2206049259107424E-4</v>
      </c>
      <c r="Y127" s="46" t="s">
        <v>199</v>
      </c>
      <c r="Z127" s="47">
        <f>[14]countries!X146/[14]countries!X$10</f>
        <v>5.3451108698920999E-4</v>
      </c>
      <c r="AA127" s="47"/>
    </row>
    <row r="128" spans="1:27" hidden="1">
      <c r="A128" s="46" t="s">
        <v>127</v>
      </c>
      <c r="B128" s="47">
        <f>[14]countries!L63/[14]countries!L$10</f>
        <v>6.8284456681749674E-4</v>
      </c>
      <c r="C128" s="46" t="s">
        <v>190</v>
      </c>
      <c r="D128" s="47">
        <f>[14]countries!M137/[14]countries!M$10</f>
        <v>7.2756891905896939E-4</v>
      </c>
      <c r="E128" s="46" t="s">
        <v>122</v>
      </c>
      <c r="F128" s="47">
        <f>[14]countries!N57/[14]countries!N$10</f>
        <v>6.9252284750656351E-4</v>
      </c>
      <c r="G128" s="46" t="s">
        <v>180</v>
      </c>
      <c r="H128" s="47">
        <f>[14]countries!O126/[14]countries!O$10</f>
        <v>5.7862282499960063E-4</v>
      </c>
      <c r="I128" s="46" t="s">
        <v>122</v>
      </c>
      <c r="J128" s="47">
        <f>[14]countries!P57/[14]countries!P$10</f>
        <v>5.5383793448350713E-4</v>
      </c>
      <c r="K128" s="46" t="s">
        <v>199</v>
      </c>
      <c r="L128" s="47">
        <f>[14]countries!Q146/[14]countries!Q$10</f>
        <v>5.0243447012072941E-4</v>
      </c>
      <c r="M128" s="46" t="s">
        <v>151</v>
      </c>
      <c r="N128" s="47">
        <f>[14]countries!R92/[14]countries!R$10</f>
        <v>5.094285225281924E-4</v>
      </c>
      <c r="O128" s="46" t="s">
        <v>114</v>
      </c>
      <c r="P128" s="47">
        <f>[14]countries!S47/[14]countries!S$10</f>
        <v>5.929562786736812E-4</v>
      </c>
      <c r="Q128" s="46" t="s">
        <v>130</v>
      </c>
      <c r="R128" s="47">
        <f>[14]countries!T67/[14]countries!T$10</f>
        <v>6.5472654117942582E-4</v>
      </c>
      <c r="S128" s="46" t="s">
        <v>217</v>
      </c>
      <c r="T128" s="47">
        <f>[14]countries!U166/[14]countries!U$10</f>
        <v>6.3734221293445777E-4</v>
      </c>
      <c r="U128" s="46" t="s">
        <v>114</v>
      </c>
      <c r="V128" s="47">
        <f>[14]countries!V47/[14]countries!V$10</f>
        <v>7.485045666076732E-4</v>
      </c>
      <c r="W128" s="46" t="s">
        <v>176</v>
      </c>
      <c r="X128" s="47">
        <f>[14]countries!W121/[14]countries!W$10</f>
        <v>5.138122227481565E-4</v>
      </c>
      <c r="Y128" s="46" t="s">
        <v>57</v>
      </c>
      <c r="Z128" s="47">
        <f>[14]countries!X187/[14]countries!X$10</f>
        <v>5.282550023981658E-4</v>
      </c>
      <c r="AA128" s="47"/>
    </row>
    <row r="129" spans="1:27" hidden="1">
      <c r="A129" s="46" t="s">
        <v>203</v>
      </c>
      <c r="B129" s="47">
        <f>[14]countries!L150/[14]countries!L$10</f>
        <v>6.6890147517909546E-4</v>
      </c>
      <c r="C129" s="46" t="s">
        <v>103</v>
      </c>
      <c r="D129" s="47">
        <f>[14]countries!M32/[14]countries!M$10</f>
        <v>7.2546377862990933E-4</v>
      </c>
      <c r="E129" s="46" t="s">
        <v>164</v>
      </c>
      <c r="F129" s="47">
        <f>[14]countries!N108/[14]countries!N$10</f>
        <v>6.8071311272643788E-4</v>
      </c>
      <c r="G129" s="46" t="s">
        <v>103</v>
      </c>
      <c r="H129" s="47">
        <f>[14]countries!O32/[14]countries!O$10</f>
        <v>5.4421822459421905E-4</v>
      </c>
      <c r="I129" s="46" t="s">
        <v>164</v>
      </c>
      <c r="J129" s="47">
        <f>[14]countries!P108/[14]countries!P$10</f>
        <v>5.3957080216192582E-4</v>
      </c>
      <c r="K129" s="46" t="s">
        <v>227</v>
      </c>
      <c r="L129" s="47">
        <f>[14]countries!Q178/[14]countries!Q$10</f>
        <v>4.8658774286274725E-4</v>
      </c>
      <c r="M129" s="46" t="s">
        <v>191</v>
      </c>
      <c r="N129" s="47">
        <f>[14]countries!R138/[14]countries!R$10</f>
        <v>4.9998951993093983E-4</v>
      </c>
      <c r="O129" s="46" t="s">
        <v>164</v>
      </c>
      <c r="P129" s="47">
        <f>[14]countries!S108/[14]countries!S$10</f>
        <v>5.4157199122656027E-4</v>
      </c>
      <c r="Q129" s="46" t="s">
        <v>190</v>
      </c>
      <c r="R129" s="47">
        <f>[14]countries!T137/[14]countries!T$10</f>
        <v>5.7285553510792991E-4</v>
      </c>
      <c r="S129" s="46" t="s">
        <v>132</v>
      </c>
      <c r="T129" s="47">
        <f>[14]countries!U69/[14]countries!U$10</f>
        <v>5.5493859234042502E-4</v>
      </c>
      <c r="U129" s="46" t="s">
        <v>210</v>
      </c>
      <c r="V129" s="47">
        <f>[14]countries!V159/[14]countries!V$10</f>
        <v>6.333925480172481E-4</v>
      </c>
      <c r="W129" s="46" t="s">
        <v>164</v>
      </c>
      <c r="X129" s="47">
        <f>[14]countries!W108/[14]countries!W$10</f>
        <v>4.7971937406409641E-4</v>
      </c>
      <c r="Y129" s="46" t="s">
        <v>176</v>
      </c>
      <c r="Z129" s="47">
        <f>[14]countries!X121/[14]countries!X$10</f>
        <v>4.4187713269374935E-4</v>
      </c>
      <c r="AA129" s="47"/>
    </row>
    <row r="130" spans="1:27" hidden="1">
      <c r="A130" s="46" t="s">
        <v>118</v>
      </c>
      <c r="B130" s="47">
        <f>[14]countries!L51/[14]countries!L$10</f>
        <v>6.5440799834444148E-4</v>
      </c>
      <c r="C130" s="46" t="s">
        <v>191</v>
      </c>
      <c r="D130" s="47">
        <f>[14]countries!M138/[14]countries!M$10</f>
        <v>6.8417063944450158E-4</v>
      </c>
      <c r="E130" s="46" t="s">
        <v>114</v>
      </c>
      <c r="F130" s="47">
        <f>[14]countries!N47/[14]countries!N$10</f>
        <v>6.7079293551113245E-4</v>
      </c>
      <c r="G130" s="46" t="s">
        <v>190</v>
      </c>
      <c r="H130" s="47">
        <f>[14]countries!O137/[14]countries!O$10</f>
        <v>5.3960899583177556E-4</v>
      </c>
      <c r="I130" s="46" t="s">
        <v>232</v>
      </c>
      <c r="J130" s="47">
        <f>[14]countries!P184/[14]countries!P$10</f>
        <v>5.3623168608666217E-4</v>
      </c>
      <c r="K130" s="46" t="s">
        <v>116</v>
      </c>
      <c r="L130" s="47">
        <f>[14]countries!Q49/[14]countries!Q$10</f>
        <v>4.7686664126751451E-4</v>
      </c>
      <c r="M130" s="46" t="s">
        <v>114</v>
      </c>
      <c r="N130" s="47">
        <f>[14]countries!R47/[14]countries!R$10</f>
        <v>4.9638048952610784E-4</v>
      </c>
      <c r="O130" s="46" t="s">
        <v>224</v>
      </c>
      <c r="P130" s="47">
        <f>[14]countries!S174/[14]countries!S$10</f>
        <v>5.2829881211617874E-4</v>
      </c>
      <c r="Q130" s="46" t="s">
        <v>198</v>
      </c>
      <c r="R130" s="47">
        <f>[14]countries!T145/[14]countries!T$10</f>
        <v>5.6838764834591618E-4</v>
      </c>
      <c r="S130" s="46" t="s">
        <v>224</v>
      </c>
      <c r="T130" s="47">
        <f>[14]countries!U174/[14]countries!U$10</f>
        <v>5.4574615657694721E-4</v>
      </c>
      <c r="U130" s="46" t="s">
        <v>57</v>
      </c>
      <c r="V130" s="47">
        <f>[14]countries!V187/[14]countries!V$10</f>
        <v>5.9137279099096408E-4</v>
      </c>
      <c r="W130" s="46" t="s">
        <v>57</v>
      </c>
      <c r="X130" s="47">
        <f>[14]countries!W187/[14]countries!W$10</f>
        <v>4.7587018147073485E-4</v>
      </c>
      <c r="Y130" s="46" t="s">
        <v>216</v>
      </c>
      <c r="Z130" s="47">
        <f>[14]countries!X165/[14]countries!X$10</f>
        <v>4.3463324527254037E-4</v>
      </c>
      <c r="AA130" s="47"/>
    </row>
    <row r="131" spans="1:27" hidden="1">
      <c r="A131" s="46" t="s">
        <v>224</v>
      </c>
      <c r="B131" s="47">
        <f>[14]countries!L174/[14]countries!L$10</f>
        <v>6.4615222040065117E-4</v>
      </c>
      <c r="C131" s="46" t="s">
        <v>164</v>
      </c>
      <c r="D131" s="47">
        <f>[14]countries!M108/[14]countries!M$10</f>
        <v>6.3429500466369532E-4</v>
      </c>
      <c r="E131" s="46" t="s">
        <v>211</v>
      </c>
      <c r="F131" s="47">
        <f>[14]countries!N160/[14]countries!N$10</f>
        <v>6.6150261081743364E-4</v>
      </c>
      <c r="G131" s="46" t="s">
        <v>114</v>
      </c>
      <c r="H131" s="47">
        <f>[14]countries!O47/[14]countries!O$10</f>
        <v>5.2709823204800043E-4</v>
      </c>
      <c r="I131" s="46" t="s">
        <v>95</v>
      </c>
      <c r="J131" s="47">
        <f>[14]countries!P24/[14]countries!P$10</f>
        <v>5.1149187152902688E-4</v>
      </c>
      <c r="K131" s="46" t="s">
        <v>148</v>
      </c>
      <c r="L131" s="47">
        <f>[14]countries!Q88/[14]countries!Q$10</f>
        <v>4.631505664139669E-4</v>
      </c>
      <c r="M131" s="46" t="s">
        <v>176</v>
      </c>
      <c r="N131" s="47">
        <f>[14]countries!R121/[14]countries!R$10</f>
        <v>4.6042899433951337E-4</v>
      </c>
      <c r="O131" s="46" t="s">
        <v>210</v>
      </c>
      <c r="P131" s="47">
        <f>[14]countries!S159/[14]countries!S$10</f>
        <v>5.2396203082268761E-4</v>
      </c>
      <c r="Q131" s="46" t="s">
        <v>214</v>
      </c>
      <c r="R131" s="47">
        <f>[14]countries!T163/[14]countries!T$10</f>
        <v>5.6790463356083361E-4</v>
      </c>
      <c r="S131" s="46" t="s">
        <v>114</v>
      </c>
      <c r="T131" s="47">
        <f>[14]countries!U47/[14]countries!U$10</f>
        <v>5.4301031259972174E-4</v>
      </c>
      <c r="U131" s="46" t="s">
        <v>199</v>
      </c>
      <c r="V131" s="47">
        <f>[14]countries!V146/[14]countries!V$10</f>
        <v>5.4238660056295414E-4</v>
      </c>
      <c r="W131" s="46" t="s">
        <v>229</v>
      </c>
      <c r="X131" s="47">
        <f>[14]countries!W180/[14]countries!W$10</f>
        <v>4.257207008257949E-4</v>
      </c>
      <c r="Y131" s="46" t="s">
        <v>227</v>
      </c>
      <c r="Z131" s="47">
        <f>[14]countries!X178/[14]countries!X$10</f>
        <v>4.174015736796644E-4</v>
      </c>
      <c r="AA131" s="47"/>
    </row>
    <row r="132" spans="1:27" hidden="1">
      <c r="A132" s="46" t="s">
        <v>168</v>
      </c>
      <c r="B132" s="47">
        <f>[14]countries!L113/[14]countries!L$10</f>
        <v>6.3386028435100789E-4</v>
      </c>
      <c r="C132" s="46" t="s">
        <v>224</v>
      </c>
      <c r="D132" s="47">
        <f>[14]countries!M174/[14]countries!M$10</f>
        <v>6.3218986423463526E-4</v>
      </c>
      <c r="E132" s="46" t="s">
        <v>190</v>
      </c>
      <c r="F132" s="47">
        <f>[14]countries!N137/[14]countries!N$10</f>
        <v>6.6118768455663039E-4</v>
      </c>
      <c r="G132" s="46" t="s">
        <v>164</v>
      </c>
      <c r="H132" s="47">
        <f>[14]countries!O108/[14]countries!O$10</f>
        <v>5.2709823204800043E-4</v>
      </c>
      <c r="I132" s="46" t="s">
        <v>114</v>
      </c>
      <c r="J132" s="47">
        <f>[14]countries!P47/[14]countries!P$10</f>
        <v>4.6914580857454653E-4</v>
      </c>
      <c r="K132" s="46" t="s">
        <v>118</v>
      </c>
      <c r="L132" s="47">
        <f>[14]countries!Q51/[14]countries!Q$10</f>
        <v>4.3159027767327964E-4</v>
      </c>
      <c r="M132" s="46" t="s">
        <v>132</v>
      </c>
      <c r="N132" s="47">
        <f>[14]countries!R69/[14]countries!R$10</f>
        <v>4.5321093352984957E-4</v>
      </c>
      <c r="O132" s="46" t="s">
        <v>232</v>
      </c>
      <c r="P132" s="47">
        <f>[14]countries!S184/[14]countries!S$10</f>
        <v>5.1344862162634578E-4</v>
      </c>
      <c r="Q132" s="46" t="s">
        <v>199</v>
      </c>
      <c r="R132" s="47">
        <f>[14]countries!T146/[14]countries!T$10</f>
        <v>5.6053865808832447E-4</v>
      </c>
      <c r="S132" s="46" t="s">
        <v>137</v>
      </c>
      <c r="T132" s="47">
        <f>[14]countries!U74/[14]countries!U$10</f>
        <v>5.3852352847707184E-4</v>
      </c>
      <c r="U132" s="46" t="s">
        <v>232</v>
      </c>
      <c r="V132" s="47">
        <f>[14]countries!V184/[14]countries!V$10</f>
        <v>5.2613158929226017E-4</v>
      </c>
      <c r="W132" s="46" t="s">
        <v>148</v>
      </c>
      <c r="X132" s="47">
        <f>[14]countries!W88/[14]countries!W$10</f>
        <v>4.2396106992597239E-4</v>
      </c>
      <c r="Y132" s="46" t="s">
        <v>180</v>
      </c>
      <c r="Z132" s="47">
        <f>[14]countries!X126/[14]countries!X$10</f>
        <v>3.9215772357545115E-4</v>
      </c>
      <c r="AA132" s="47"/>
    </row>
    <row r="133" spans="1:27" hidden="1">
      <c r="A133" s="46" t="s">
        <v>151</v>
      </c>
      <c r="B133" s="47">
        <f>[14]countries!L92/[14]countries!L$10</f>
        <v>5.7955561165407639E-4</v>
      </c>
      <c r="C133" s="46" t="s">
        <v>216</v>
      </c>
      <c r="D133" s="47">
        <f>[14]countries!M165/[14]countries!M$10</f>
        <v>6.300847238055752E-4</v>
      </c>
      <c r="E133" s="46" t="s">
        <v>148</v>
      </c>
      <c r="F133" s="47">
        <f>[14]countries!N88/[14]countries!N$10</f>
        <v>6.3237193169312386E-4</v>
      </c>
      <c r="G133" s="46" t="s">
        <v>151</v>
      </c>
      <c r="H133" s="47">
        <f>[14]countries!O92/[14]countries!O$10</f>
        <v>5.1096593137944823E-4</v>
      </c>
      <c r="I133" s="46" t="s">
        <v>217</v>
      </c>
      <c r="J133" s="47">
        <f>[14]countries!P166/[14]countries!P$10</f>
        <v>4.5624467828375503E-4</v>
      </c>
      <c r="K133" s="46" t="s">
        <v>52</v>
      </c>
      <c r="L133" s="47">
        <f>[14]countries!Q107/[14]countries!Q$10</f>
        <v>4.1920586057250369E-4</v>
      </c>
      <c r="M133" s="46" t="s">
        <v>224</v>
      </c>
      <c r="N133" s="47">
        <f>[14]countries!R174/[14]countries!R$10</f>
        <v>4.3377769288844718E-4</v>
      </c>
      <c r="O133" s="46" t="s">
        <v>180</v>
      </c>
      <c r="P133" s="47">
        <f>[14]countries!S126/[14]countries!S$10</f>
        <v>4.7310341383538393E-4</v>
      </c>
      <c r="Q133" s="46" t="s">
        <v>180</v>
      </c>
      <c r="R133" s="47">
        <f>[14]countries!T126/[14]countries!T$10</f>
        <v>5.0161085430825065E-4</v>
      </c>
      <c r="S133" s="46" t="s">
        <v>232</v>
      </c>
      <c r="T133" s="47">
        <f>[14]countries!U184/[14]countries!U$10</f>
        <v>5.3600655201802429E-4</v>
      </c>
      <c r="U133" s="46" t="s">
        <v>227</v>
      </c>
      <c r="V133" s="47">
        <f>[14]countries!V178/[14]countries!V$10</f>
        <v>4.9605428952607803E-4</v>
      </c>
      <c r="W133" s="46" t="s">
        <v>227</v>
      </c>
      <c r="X133" s="47">
        <f>[14]countries!W178/[14]countries!W$10</f>
        <v>4.2033183119508864E-4</v>
      </c>
      <c r="Y133" s="46" t="s">
        <v>203</v>
      </c>
      <c r="Z133" s="47">
        <f>[14]countries!X150/[14]countries!X$10</f>
        <v>3.724016669721539E-4</v>
      </c>
      <c r="AA133" s="47"/>
    </row>
    <row r="134" spans="1:27" hidden="1">
      <c r="A134" s="46" t="s">
        <v>114</v>
      </c>
      <c r="B134" s="47">
        <f>[14]countries!L47/[14]countries!L$10</f>
        <v>5.63961364426917E-4</v>
      </c>
      <c r="C134" s="46" t="s">
        <v>168</v>
      </c>
      <c r="D134" s="47">
        <f>[14]countries!M113/[14]countries!M$10</f>
        <v>5.6822598196704284E-4</v>
      </c>
      <c r="E134" s="46" t="s">
        <v>151</v>
      </c>
      <c r="F134" s="47">
        <f>[14]countries!N92/[14]countries!N$10</f>
        <v>6.2623086960745871E-4</v>
      </c>
      <c r="G134" s="46" t="s">
        <v>95</v>
      </c>
      <c r="H134" s="47">
        <f>[14]countries!O24/[14]countries!O$10</f>
        <v>4.2816442896841008E-4</v>
      </c>
      <c r="I134" s="46" t="s">
        <v>224</v>
      </c>
      <c r="J134" s="47">
        <f>[14]countries!P174/[14]countries!P$10</f>
        <v>4.4987000214006986E-4</v>
      </c>
      <c r="K134" s="46" t="s">
        <v>191</v>
      </c>
      <c r="L134" s="47">
        <f>[14]countries!Q138/[14]countries!Q$10</f>
        <v>4.1414556111197154E-4</v>
      </c>
      <c r="M134" s="46" t="s">
        <v>137</v>
      </c>
      <c r="N134" s="47">
        <f>[14]countries!R74/[14]countries!R$10</f>
        <v>4.2572677890843761E-4</v>
      </c>
      <c r="O134" s="46" t="s">
        <v>151</v>
      </c>
      <c r="P134" s="47">
        <f>[14]countries!S92/[14]countries!S$10</f>
        <v>4.6127582848949937E-4</v>
      </c>
      <c r="Q134" s="46" t="s">
        <v>114</v>
      </c>
      <c r="R134" s="47">
        <f>[14]countries!T47/[14]countries!T$10</f>
        <v>4.6103761236131462E-4</v>
      </c>
      <c r="S134" s="46" t="s">
        <v>176</v>
      </c>
      <c r="T134" s="47">
        <f>[14]countries!U121/[14]countries!U$10</f>
        <v>5.1860658432287005E-4</v>
      </c>
      <c r="U134" s="46" t="s">
        <v>212</v>
      </c>
      <c r="V134" s="47">
        <f>[14]countries!V161/[14]countries!V$10</f>
        <v>4.6398658021654554E-4</v>
      </c>
      <c r="W134" s="46" t="s">
        <v>180</v>
      </c>
      <c r="X134" s="47">
        <f>[14]countries!W126/[14]countries!W$10</f>
        <v>4.1428309997694897E-4</v>
      </c>
      <c r="Y134" s="46" t="s">
        <v>118</v>
      </c>
      <c r="Z134" s="47">
        <f>[14]countries!X51/[14]countries!X$10</f>
        <v>3.0303595712057675E-4</v>
      </c>
      <c r="AA134" s="47"/>
    </row>
    <row r="135" spans="1:27" hidden="1">
      <c r="A135" s="46" t="s">
        <v>200</v>
      </c>
      <c r="B135" s="47">
        <f>[14]countries!L147/[14]countries!L$10</f>
        <v>5.4139557138055698E-4</v>
      </c>
      <c r="C135" s="46" t="s">
        <v>122</v>
      </c>
      <c r="D135" s="47">
        <f>[14]countries!M57/[14]countries!M$10</f>
        <v>4.9859441392890416E-4</v>
      </c>
      <c r="E135" s="46" t="s">
        <v>168</v>
      </c>
      <c r="F135" s="47">
        <f>[14]countries!N113/[14]countries!N$10</f>
        <v>5.9410839100551701E-4</v>
      </c>
      <c r="G135" s="46" t="s">
        <v>127</v>
      </c>
      <c r="H135" s="47">
        <f>[14]countries!O63/[14]countries!O$10</f>
        <v>4.0281367077497091E-4</v>
      </c>
      <c r="I135" s="46" t="s">
        <v>216</v>
      </c>
      <c r="J135" s="47">
        <f>[14]countries!P165/[14]countries!P$10</f>
        <v>4.3013886169532994E-4</v>
      </c>
      <c r="K135" s="46" t="s">
        <v>200</v>
      </c>
      <c r="L135" s="47">
        <f>[14]countries!Q147/[14]countries!Q$10</f>
        <v>4.0775360389866779E-4</v>
      </c>
      <c r="M135" s="46" t="s">
        <v>148</v>
      </c>
      <c r="N135" s="47">
        <f>[14]countries!R88/[14]countries!R$10</f>
        <v>4.1670420289635786E-4</v>
      </c>
      <c r="O135" s="46" t="s">
        <v>176</v>
      </c>
      <c r="P135" s="47">
        <f>[14]countries!S121/[14]countries!S$10</f>
        <v>4.423516919360839E-4</v>
      </c>
      <c r="Q135" s="46" t="s">
        <v>176</v>
      </c>
      <c r="R135" s="47">
        <f>[14]countries!T121/[14]countries!T$10</f>
        <v>4.0295508445513536E-4</v>
      </c>
      <c r="S135" s="46" t="s">
        <v>212</v>
      </c>
      <c r="T135" s="47">
        <f>[14]countries!U161/[14]countries!U$10</f>
        <v>4.6520290988742784E-4</v>
      </c>
      <c r="U135" s="46" t="s">
        <v>137</v>
      </c>
      <c r="V135" s="47">
        <f>[14]countries!V74/[14]countries!V$10</f>
        <v>3.8414904186660613E-4</v>
      </c>
      <c r="W135" s="46" t="s">
        <v>212</v>
      </c>
      <c r="X135" s="47">
        <f>[14]countries!W161/[14]countries!W$10</f>
        <v>3.7326170462483797E-4</v>
      </c>
      <c r="Y135" s="46" t="s">
        <v>212</v>
      </c>
      <c r="Z135" s="47">
        <f>[14]countries!X161/[14]countries!X$10</f>
        <v>2.9458475512916625E-4</v>
      </c>
      <c r="AA135" s="47"/>
    </row>
    <row r="136" spans="1:27" hidden="1">
      <c r="A136" s="46" t="s">
        <v>164</v>
      </c>
      <c r="B136" s="47">
        <f>[14]countries!L108/[14]countries!L$10</f>
        <v>5.3479094902552477E-4</v>
      </c>
      <c r="C136" s="46" t="s">
        <v>212</v>
      </c>
      <c r="D136" s="47">
        <f>[14]countries!M161/[14]countries!M$10</f>
        <v>4.5228132448958409E-4</v>
      </c>
      <c r="E136" s="46" t="s">
        <v>199</v>
      </c>
      <c r="F136" s="47">
        <f>[14]countries!N146/[14]countries!N$10</f>
        <v>5.6844190075004426E-4</v>
      </c>
      <c r="G136" s="46" t="s">
        <v>210</v>
      </c>
      <c r="H136" s="47">
        <f>[14]countries!O159/[14]countries!O$10</f>
        <v>3.5770907502820262E-4</v>
      </c>
      <c r="I136" s="46" t="s">
        <v>210</v>
      </c>
      <c r="J136" s="47">
        <f>[14]countries!P159/[14]countries!P$10</f>
        <v>4.1845195543190712E-4</v>
      </c>
      <c r="K136" s="46" t="s">
        <v>176</v>
      </c>
      <c r="L136" s="47">
        <f>[14]countries!Q121/[14]countries!Q$10</f>
        <v>3.9363803171928868E-4</v>
      </c>
      <c r="M136" s="46" t="s">
        <v>200</v>
      </c>
      <c r="N136" s="47">
        <f>[14]countries!R147/[14]countries!R$10</f>
        <v>4.0976375981014275E-4</v>
      </c>
      <c r="O136" s="46" t="s">
        <v>127</v>
      </c>
      <c r="P136" s="47">
        <f>[14]countries!S63/[14]countries!S$10</f>
        <v>4.0489767167411605E-4</v>
      </c>
      <c r="Q136" s="46" t="s">
        <v>224</v>
      </c>
      <c r="R136" s="47">
        <f>[14]countries!T174/[14]countries!T$10</f>
        <v>3.9172499070196559E-4</v>
      </c>
      <c r="S136" s="46" t="s">
        <v>227</v>
      </c>
      <c r="T136" s="47">
        <f>[14]countries!U178/[14]countries!U$10</f>
        <v>4.5305576262854653E-4</v>
      </c>
      <c r="U136" s="46" t="s">
        <v>203</v>
      </c>
      <c r="V136" s="47">
        <f>[14]countries!V150/[14]countries!V$10</f>
        <v>3.7983648785601382E-4</v>
      </c>
      <c r="W136" s="46" t="s">
        <v>118</v>
      </c>
      <c r="X136" s="47">
        <f>[14]countries!W51/[14]countries!W$10</f>
        <v>3.7183200451873229E-4</v>
      </c>
      <c r="Y136" s="46" t="s">
        <v>122</v>
      </c>
      <c r="Z136" s="47">
        <f>[14]countries!X57/[14]countries!X$10</f>
        <v>2.8163356246700466E-4</v>
      </c>
      <c r="AA136" s="47"/>
    </row>
    <row r="137" spans="1:27" hidden="1">
      <c r="A137" s="46" t="s">
        <v>191</v>
      </c>
      <c r="B137" s="47">
        <f>[14]countries!L138/[14]countries!L$10</f>
        <v>5.3148863784800867E-4</v>
      </c>
      <c r="C137" s="46" t="s">
        <v>151</v>
      </c>
      <c r="D137" s="47">
        <f>[14]countries!M92/[14]countries!M$10</f>
        <v>4.4288915949839336E-4</v>
      </c>
      <c r="E137" s="46" t="s">
        <v>217</v>
      </c>
      <c r="F137" s="47">
        <f>[14]countries!N166/[14]countries!N$10</f>
        <v>5.4907393571063817E-4</v>
      </c>
      <c r="G137" s="46" t="s">
        <v>212</v>
      </c>
      <c r="H137" s="47">
        <f>[14]countries!O161/[14]countries!O$10</f>
        <v>3.3811985278781785E-4</v>
      </c>
      <c r="I137" s="46" t="s">
        <v>193</v>
      </c>
      <c r="J137" s="47">
        <f>[14]countries!P140/[14]countries!P$10</f>
        <v>4.1465750534638022E-4</v>
      </c>
      <c r="K137" s="46" t="s">
        <v>187</v>
      </c>
      <c r="L137" s="47">
        <f>[14]countries!Q133/[14]countries!Q$10</f>
        <v>3.8538175365210471E-4</v>
      </c>
      <c r="M137" s="46" t="s">
        <v>180</v>
      </c>
      <c r="N137" s="47">
        <f>[14]countries!R126/[14]countries!R$10</f>
        <v>3.9810381542530125E-4</v>
      </c>
      <c r="O137" s="46" t="s">
        <v>227</v>
      </c>
      <c r="P137" s="47">
        <f>[14]countries!S178/[14]countries!S$10</f>
        <v>3.8925897549455755E-4</v>
      </c>
      <c r="Q137" s="46" t="s">
        <v>151</v>
      </c>
      <c r="R137" s="47">
        <f>[14]countries!T92/[14]countries!T$10</f>
        <v>3.9051745373925922E-4</v>
      </c>
      <c r="S137" s="46" t="s">
        <v>159</v>
      </c>
      <c r="T137" s="47">
        <f>[14]countries!U102/[14]countries!U$10</f>
        <v>4.4594256828776017E-4</v>
      </c>
      <c r="U137" s="46" t="s">
        <v>122</v>
      </c>
      <c r="V137" s="47">
        <f>[14]countries!V57/[14]countries!V$10</f>
        <v>3.617016453499334E-4</v>
      </c>
      <c r="W137" s="46" t="s">
        <v>52</v>
      </c>
      <c r="X137" s="47">
        <f>[14]countries!W107/[14]countries!W$10</f>
        <v>3.4345795625909521E-4</v>
      </c>
      <c r="Y137" s="46" t="s">
        <v>97</v>
      </c>
      <c r="Z137" s="47">
        <f>[14]countries!X26/[14]countries!X$10</f>
        <v>2.7592625722605216E-4</v>
      </c>
      <c r="AA137" s="47"/>
    </row>
    <row r="138" spans="1:27" hidden="1">
      <c r="A138" s="46" t="s">
        <v>232</v>
      </c>
      <c r="B138" s="47">
        <f>[14]countries!L184/[14]countries!L$10</f>
        <v>4.7993589113234057E-4</v>
      </c>
      <c r="C138" s="46" t="s">
        <v>232</v>
      </c>
      <c r="D138" s="47">
        <f>[14]countries!M184/[14]countries!M$10</f>
        <v>3.8831744222199167E-4</v>
      </c>
      <c r="E138" s="46" t="s">
        <v>97</v>
      </c>
      <c r="F138" s="47">
        <f>[14]countries!N26/[14]countries!N$10</f>
        <v>5.2860372875842057E-4</v>
      </c>
      <c r="G138" s="46" t="s">
        <v>200</v>
      </c>
      <c r="H138" s="47">
        <f>[14]countries!O147/[14]countries!O$10</f>
        <v>2.9811833174232626E-4</v>
      </c>
      <c r="I138" s="46" t="s">
        <v>191</v>
      </c>
      <c r="J138" s="47">
        <f>[14]countries!P138/[14]countries!P$10</f>
        <v>4.0646149316164211E-4</v>
      </c>
      <c r="K138" s="46" t="s">
        <v>190</v>
      </c>
      <c r="L138" s="47">
        <f>[14]countries!Q137/[14]countries!Q$10</f>
        <v>3.8205260927017567E-4</v>
      </c>
      <c r="M138" s="46" t="s">
        <v>210</v>
      </c>
      <c r="N138" s="47">
        <f>[14]countries!R159/[14]countries!R$10</f>
        <v>3.9727096225495548E-4</v>
      </c>
      <c r="O138" s="46" t="s">
        <v>199</v>
      </c>
      <c r="P138" s="47">
        <f>[14]countries!S146/[14]countries!S$10</f>
        <v>3.719118503205935E-4</v>
      </c>
      <c r="Q138" s="46" t="s">
        <v>232</v>
      </c>
      <c r="R138" s="47">
        <f>[14]countries!T184/[14]countries!T$10</f>
        <v>3.8798162611757573E-4</v>
      </c>
      <c r="S138" s="46" t="s">
        <v>190</v>
      </c>
      <c r="T138" s="47">
        <f>[14]countries!U137/[14]countries!U$10</f>
        <v>4.1409734439285515E-4</v>
      </c>
      <c r="U138" s="46" t="s">
        <v>180</v>
      </c>
      <c r="V138" s="47">
        <f>[14]countries!V126/[14]countries!V$10</f>
        <v>3.5362942886856832E-4</v>
      </c>
      <c r="W138" s="46" t="s">
        <v>190</v>
      </c>
      <c r="X138" s="47">
        <f>[14]countries!W137/[14]countries!W$10</f>
        <v>3.1288436937468002E-4</v>
      </c>
      <c r="Y138" s="46" t="s">
        <v>229</v>
      </c>
      <c r="Z138" s="47">
        <f>[14]countries!X180/[14]countries!X$10</f>
        <v>2.6879212567486142E-4</v>
      </c>
      <c r="AA138" s="47"/>
    </row>
    <row r="139" spans="1:27" hidden="1">
      <c r="A139" s="46" t="s">
        <v>210</v>
      </c>
      <c r="B139" s="47">
        <f>[14]countries!L159/[14]countries!L$10</f>
        <v>4.775508886152456E-4</v>
      </c>
      <c r="C139" s="46" t="s">
        <v>127</v>
      </c>
      <c r="D139" s="47">
        <f>[14]countries!M63/[14]countries!M$10</f>
        <v>3.7682013680174088E-4</v>
      </c>
      <c r="E139" s="46" t="s">
        <v>127</v>
      </c>
      <c r="F139" s="47">
        <f>[14]countries!N63/[14]countries!N$10</f>
        <v>5.0734620615419451E-4</v>
      </c>
      <c r="G139" s="46" t="s">
        <v>187</v>
      </c>
      <c r="H139" s="47">
        <f>[14]countries!O133/[14]countries!O$10</f>
        <v>2.6470142321461103E-4</v>
      </c>
      <c r="I139" s="46" t="s">
        <v>200</v>
      </c>
      <c r="J139" s="47">
        <f>[14]countries!P147/[14]countries!P$10</f>
        <v>4.0008681701795689E-4</v>
      </c>
      <c r="K139" s="46" t="s">
        <v>159</v>
      </c>
      <c r="L139" s="47">
        <f>[14]countries!Q102/[14]countries!Q$10</f>
        <v>3.7286417077605154E-4</v>
      </c>
      <c r="M139" s="46" t="s">
        <v>127</v>
      </c>
      <c r="N139" s="47">
        <f>[14]countries!R63/[14]countries!R$10</f>
        <v>3.9685453566978254E-4</v>
      </c>
      <c r="O139" s="46" t="s">
        <v>190</v>
      </c>
      <c r="P139" s="47">
        <f>[14]countries!S137/[14]countries!S$10</f>
        <v>3.4589116255964736E-4</v>
      </c>
      <c r="Q139" s="46" t="s">
        <v>137</v>
      </c>
      <c r="R139" s="47">
        <f>[14]countries!T74/[14]countries!T$10</f>
        <v>3.8520429110335089E-4</v>
      </c>
      <c r="S139" s="46" t="s">
        <v>210</v>
      </c>
      <c r="T139" s="47">
        <f>[14]countries!U159/[14]countries!U$10</f>
        <v>4.1179923545198567E-4</v>
      </c>
      <c r="U139" s="46" t="s">
        <v>127</v>
      </c>
      <c r="V139" s="47">
        <f>[14]countries!V63/[14]countries!V$10</f>
        <v>3.2675890003333938E-4</v>
      </c>
      <c r="W139" s="46" t="s">
        <v>117</v>
      </c>
      <c r="X139" s="47">
        <f>[14]countries!W50/[14]countries!W$10</f>
        <v>2.8330057487141507E-4</v>
      </c>
      <c r="Y139" s="46" t="s">
        <v>117</v>
      </c>
      <c r="Z139" s="47">
        <f>[14]countries!X50/[14]countries!X$10</f>
        <v>2.3279220030885306E-4</v>
      </c>
      <c r="AA139" s="47"/>
    </row>
    <row r="140" spans="1:27" hidden="1">
      <c r="A140" s="46" t="s">
        <v>97</v>
      </c>
      <c r="B140" s="47">
        <f>[14]countries!L26/[14]countries!L$10</f>
        <v>4.3388699637919928E-4</v>
      </c>
      <c r="C140" s="46" t="s">
        <v>210</v>
      </c>
      <c r="D140" s="47">
        <f>[14]countries!M159/[14]countries!M$10</f>
        <v>3.5366359208208078E-4</v>
      </c>
      <c r="E140" s="46" t="s">
        <v>180</v>
      </c>
      <c r="F140" s="47">
        <f>[14]countries!N126/[14]countries!N$10</f>
        <v>4.8955287241880536E-4</v>
      </c>
      <c r="G140" s="46" t="s">
        <v>97</v>
      </c>
      <c r="H140" s="47">
        <f>[14]countries!O26/[14]countries!O$10</f>
        <v>2.572937341321126E-4</v>
      </c>
      <c r="I140" s="46" t="s">
        <v>180</v>
      </c>
      <c r="J140" s="47">
        <f>[14]countries!P126/[14]countries!P$10</f>
        <v>3.8855168875795513E-4</v>
      </c>
      <c r="K140" s="46" t="s">
        <v>232</v>
      </c>
      <c r="L140" s="47">
        <f>[14]countries!Q184/[14]countries!Q$10</f>
        <v>3.6607271623691629E-4</v>
      </c>
      <c r="M140" s="46" t="s">
        <v>232</v>
      </c>
      <c r="N140" s="47">
        <f>[14]countries!R184/[14]countries!R$10</f>
        <v>3.3799957829867806E-4</v>
      </c>
      <c r="O140" s="46" t="s">
        <v>213</v>
      </c>
      <c r="P140" s="47">
        <f>[14]countries!S162/[14]countries!S$10</f>
        <v>3.454969097147845E-4</v>
      </c>
      <c r="Q140" s="46" t="s">
        <v>127</v>
      </c>
      <c r="R140" s="47">
        <f>[14]countries!T63/[14]countries!T$10</f>
        <v>3.6008752227905717E-4</v>
      </c>
      <c r="S140" s="46" t="s">
        <v>164</v>
      </c>
      <c r="T140" s="47">
        <f>[14]countries!U108/[14]countries!U$10</f>
        <v>4.0227849841124083E-4</v>
      </c>
      <c r="U140" s="46" t="s">
        <v>190</v>
      </c>
      <c r="V140" s="47">
        <f>[14]countries!V137/[14]countries!V$10</f>
        <v>3.0585959982816133E-4</v>
      </c>
      <c r="W140" s="46" t="s">
        <v>122</v>
      </c>
      <c r="X140" s="47">
        <f>[14]countries!W57/[14]countries!W$10</f>
        <v>2.5613627285540593E-4</v>
      </c>
      <c r="Y140" s="46" t="s">
        <v>187</v>
      </c>
      <c r="Z140" s="47">
        <f>[14]countries!X133/[14]countries!X$10</f>
        <v>2.2093856634687468E-4</v>
      </c>
      <c r="AA140" s="47"/>
    </row>
    <row r="141" spans="1:27" hidden="1">
      <c r="A141" s="46" t="s">
        <v>137</v>
      </c>
      <c r="B141" s="47">
        <f>[14]countries!L74/[14]countries!L$10</f>
        <v>4.3076814693376745E-4</v>
      </c>
      <c r="C141" s="46" t="s">
        <v>180</v>
      </c>
      <c r="D141" s="47">
        <f>[14]countries!M126/[14]countries!M$10</f>
        <v>3.3730827028707612E-4</v>
      </c>
      <c r="E141" s="46" t="s">
        <v>191</v>
      </c>
      <c r="F141" s="47">
        <f>[14]countries!N138/[14]countries!N$10</f>
        <v>4.7979015833390156E-4</v>
      </c>
      <c r="G141" s="46" t="s">
        <v>122</v>
      </c>
      <c r="H141" s="47">
        <f>[14]countries!O57/[14]countries!O$10</f>
        <v>2.4395989378361542E-4</v>
      </c>
      <c r="I141" s="46" t="s">
        <v>175</v>
      </c>
      <c r="J141" s="47">
        <f>[14]countries!P120/[14]countries!P$10</f>
        <v>3.7185610838163673E-4</v>
      </c>
      <c r="K141" s="46" t="s">
        <v>114</v>
      </c>
      <c r="L141" s="47">
        <f>[14]countries!Q47/[14]countries!Q$10</f>
        <v>3.5115814940587424E-4</v>
      </c>
      <c r="M141" s="46" t="s">
        <v>199</v>
      </c>
      <c r="N141" s="47">
        <f>[14]countries!R146/[14]countries!R$10</f>
        <v>3.1579016042278956E-4</v>
      </c>
      <c r="O141" s="46" t="s">
        <v>148</v>
      </c>
      <c r="P141" s="47">
        <f>[14]countries!S88/[14]countries!S$10</f>
        <v>3.171107048846615E-4</v>
      </c>
      <c r="Q141" s="46" t="s">
        <v>191</v>
      </c>
      <c r="R141" s="47">
        <f>[14]countries!T138/[14]countries!T$10</f>
        <v>3.481329063482635E-4</v>
      </c>
      <c r="S141" s="46" t="s">
        <v>122</v>
      </c>
      <c r="T141" s="47">
        <f>[14]countries!U57/[14]countries!U$10</f>
        <v>3.9888605187948122E-4</v>
      </c>
      <c r="U141" s="46" t="s">
        <v>176</v>
      </c>
      <c r="V141" s="47">
        <f>[14]countries!V121/[14]countries!V$10</f>
        <v>2.9690275688308505E-4</v>
      </c>
      <c r="W141" s="46" t="s">
        <v>127</v>
      </c>
      <c r="X141" s="47">
        <f>[14]countries!W63/[14]countries!W$10</f>
        <v>2.4898777232487722E-4</v>
      </c>
      <c r="Y141" s="46" t="s">
        <v>148</v>
      </c>
      <c r="Z141" s="47">
        <f>[14]countries!X88/[14]countries!X$10</f>
        <v>2.1973125177667316E-4</v>
      </c>
      <c r="AA141" s="47"/>
    </row>
    <row r="142" spans="1:27" hidden="1">
      <c r="A142" s="46" t="s">
        <v>148</v>
      </c>
      <c r="B142" s="47">
        <f>[14]countries!L88/[14]countries!L$10</f>
        <v>4.2489737150707216E-4</v>
      </c>
      <c r="C142" s="46" t="s">
        <v>203</v>
      </c>
      <c r="D142" s="47">
        <f>[14]countries!M150/[14]countries!M$10</f>
        <v>3.3390765882474849E-4</v>
      </c>
      <c r="E142" s="46" t="s">
        <v>200</v>
      </c>
      <c r="F142" s="47">
        <f>[14]countries!N147/[14]countries!N$10</f>
        <v>3.9491753104739909E-4</v>
      </c>
      <c r="G142" s="46" t="s">
        <v>216</v>
      </c>
      <c r="H142" s="47">
        <f>[14]countries!O165/[14]countries!O$10</f>
        <v>2.3836297314350547E-4</v>
      </c>
      <c r="I142" s="46" t="s">
        <v>151</v>
      </c>
      <c r="J142" s="47">
        <f>[14]countries!P92/[14]countries!P$10</f>
        <v>3.6715099027558333E-4</v>
      </c>
      <c r="K142" s="46" t="s">
        <v>122</v>
      </c>
      <c r="L142" s="47">
        <f>[14]countries!Q57/[14]countries!Q$10</f>
        <v>3.1507022430576356E-4</v>
      </c>
      <c r="M142" s="46" t="s">
        <v>168</v>
      </c>
      <c r="N142" s="47">
        <f>[14]countries!R113/[14]countries!R$10</f>
        <v>3.1093185026243893E-4</v>
      </c>
      <c r="O142" s="46" t="s">
        <v>137</v>
      </c>
      <c r="P142" s="47">
        <f>[14]countries!S74/[14]countries!S$10</f>
        <v>3.146137702005303E-4</v>
      </c>
      <c r="Q142" s="46" t="s">
        <v>213</v>
      </c>
      <c r="R142" s="47">
        <f>[14]countries!T162/[14]countries!T$10</f>
        <v>3.4016316239440108E-4</v>
      </c>
      <c r="S142" s="46" t="s">
        <v>151</v>
      </c>
      <c r="T142" s="47">
        <f>[14]countries!U92/[14]countries!U$10</f>
        <v>3.7721816757985501E-4</v>
      </c>
      <c r="U142" s="46" t="s">
        <v>151</v>
      </c>
      <c r="V142" s="47">
        <f>[14]countries!V92/[14]countries!V$10</f>
        <v>2.8650839593447795E-4</v>
      </c>
      <c r="W142" s="46" t="s">
        <v>97</v>
      </c>
      <c r="X142" s="47">
        <f>[14]countries!W26/[14]countries!W$10</f>
        <v>2.3974971010080933E-4</v>
      </c>
      <c r="Y142" s="46" t="s">
        <v>232</v>
      </c>
      <c r="Z142" s="47">
        <f>[14]countries!X184/[14]countries!X$10</f>
        <v>2.120483408753909E-4</v>
      </c>
      <c r="AA142" s="47"/>
    </row>
    <row r="143" spans="1:27" hidden="1">
      <c r="A143" s="46" t="s">
        <v>122</v>
      </c>
      <c r="B143" s="47">
        <f>[14]countries!L57/[14]countries!L$10</f>
        <v>3.9976311421153289E-4</v>
      </c>
      <c r="C143" s="46" t="s">
        <v>200</v>
      </c>
      <c r="D143" s="47">
        <f>[14]countries!M147/[14]countries!M$10</f>
        <v>3.1204658513835608E-4</v>
      </c>
      <c r="E143" s="46" t="s">
        <v>232</v>
      </c>
      <c r="F143" s="47">
        <f>[14]countries!N184/[14]countries!N$10</f>
        <v>3.3665617279877964E-4</v>
      </c>
      <c r="G143" s="46" t="s">
        <v>137</v>
      </c>
      <c r="H143" s="47">
        <f>[14]countries!O74/[14]countries!O$10</f>
        <v>2.3375374438106198E-4</v>
      </c>
      <c r="I143" s="46" t="s">
        <v>190</v>
      </c>
      <c r="J143" s="47">
        <f>[14]countries!P137/[14]countries!P$10</f>
        <v>3.6077631413189811E-4</v>
      </c>
      <c r="K143" s="46" t="s">
        <v>210</v>
      </c>
      <c r="L143" s="47">
        <f>[14]countries!Q159/[14]countries!Q$10</f>
        <v>3.1174107992383451E-4</v>
      </c>
      <c r="M143" s="46" t="s">
        <v>212</v>
      </c>
      <c r="N143" s="47">
        <f>[14]countries!R161/[14]countries!R$10</f>
        <v>3.0274212742070506E-4</v>
      </c>
      <c r="O143" s="46" t="s">
        <v>97</v>
      </c>
      <c r="P143" s="47">
        <f>[14]countries!S26/[14]countries!S$10</f>
        <v>3.088313951425423E-4</v>
      </c>
      <c r="Q143" s="46" t="s">
        <v>223</v>
      </c>
      <c r="R143" s="47">
        <f>[14]countries!T173/[14]countries!T$10</f>
        <v>3.2229161534634598E-4</v>
      </c>
      <c r="S143" s="46" t="s">
        <v>180</v>
      </c>
      <c r="T143" s="47">
        <f>[14]countries!U126/[14]countries!U$10</f>
        <v>3.6058423619832392E-4</v>
      </c>
      <c r="U143" s="46" t="s">
        <v>97</v>
      </c>
      <c r="V143" s="47">
        <f>[14]countries!V26/[14]countries!V$10</f>
        <v>2.8363335992741642E-4</v>
      </c>
      <c r="W143" s="46" t="s">
        <v>187</v>
      </c>
      <c r="X143" s="47">
        <f>[14]countries!W133/[14]countries!W$10</f>
        <v>2.3227127877656391E-4</v>
      </c>
      <c r="Y143" s="46" t="s">
        <v>223</v>
      </c>
      <c r="Z143" s="47">
        <f>[14]countries!X173/[14]countries!X$10</f>
        <v>2.0568250041432841E-4</v>
      </c>
      <c r="AA143" s="47"/>
    </row>
    <row r="144" spans="1:27" hidden="1">
      <c r="A144" s="46" t="s">
        <v>217</v>
      </c>
      <c r="B144" s="47">
        <f>[14]countries!L166/[14]countries!L$10</f>
        <v>3.6196999740218191E-4</v>
      </c>
      <c r="C144" s="46" t="s">
        <v>118</v>
      </c>
      <c r="D144" s="47">
        <f>[14]countries!M51/[14]countries!M$10</f>
        <v>2.9293838739765759E-4</v>
      </c>
      <c r="E144" s="46" t="s">
        <v>229</v>
      </c>
      <c r="F144" s="47">
        <f>[14]countries!N180/[14]countries!N$10</f>
        <v>3.1240685071692181E-4</v>
      </c>
      <c r="G144" s="46" t="s">
        <v>203</v>
      </c>
      <c r="H144" s="47">
        <f>[14]countries!O150/[14]countries!O$10</f>
        <v>2.2223067247495332E-4</v>
      </c>
      <c r="I144" s="46" t="s">
        <v>187</v>
      </c>
      <c r="J144" s="47">
        <f>[14]countries!P133/[14]countries!P$10</f>
        <v>3.4043806167347393E-4</v>
      </c>
      <c r="K144" s="46" t="s">
        <v>55</v>
      </c>
      <c r="L144" s="47">
        <f>[14]countries!Q135/[14]countries!Q$10</f>
        <v>3.0601495158691659E-4</v>
      </c>
      <c r="M144" s="46" t="s">
        <v>229</v>
      </c>
      <c r="N144" s="47">
        <f>[14]countries!R180/[14]countries!R$10</f>
        <v>2.944135957172469E-4</v>
      </c>
      <c r="O144" s="46" t="s">
        <v>212</v>
      </c>
      <c r="P144" s="47">
        <f>[14]countries!S161/[14]countries!S$10</f>
        <v>2.8044519031241924E-4</v>
      </c>
      <c r="Q144" s="46" t="s">
        <v>97</v>
      </c>
      <c r="R144" s="47">
        <f>[14]countries!T26/[14]countries!T$10</f>
        <v>2.8461646210990537E-4</v>
      </c>
      <c r="S144" s="46" t="s">
        <v>213</v>
      </c>
      <c r="T144" s="47">
        <f>[14]countries!U162/[14]countries!U$10</f>
        <v>3.4821822142126454E-4</v>
      </c>
      <c r="U144" s="46" t="s">
        <v>87</v>
      </c>
      <c r="V144" s="47">
        <f>[14]countries!V16/[14]countries!V$10</f>
        <v>2.152959656057231E-4</v>
      </c>
      <c r="W144" s="46" t="s">
        <v>223</v>
      </c>
      <c r="X144" s="47">
        <f>[14]countries!W173/[14]countries!W$10</f>
        <v>2.2358310120869051E-4</v>
      </c>
      <c r="Y144" s="46" t="s">
        <v>211</v>
      </c>
      <c r="Z144" s="47">
        <f>[14]countries!X160/[14]countries!X$10</f>
        <v>2.0041421865344918E-4</v>
      </c>
      <c r="AA144" s="47"/>
    </row>
    <row r="145" spans="1:27" hidden="1">
      <c r="A145" s="46" t="s">
        <v>132</v>
      </c>
      <c r="B145" s="47">
        <f>[14]countries!L69/[14]countries!L$10</f>
        <v>2.7721067717926856E-4</v>
      </c>
      <c r="C145" s="46" t="s">
        <v>229</v>
      </c>
      <c r="D145" s="47">
        <f>[14]countries!M180/[14]countries!M$10</f>
        <v>2.6961990879883905E-4</v>
      </c>
      <c r="E145" s="46" t="s">
        <v>87</v>
      </c>
      <c r="F145" s="47">
        <f>[14]countries!N16/[14]countries!N$10</f>
        <v>2.9980980028478782E-4</v>
      </c>
      <c r="G145" s="46" t="s">
        <v>223</v>
      </c>
      <c r="H145" s="47">
        <f>[14]countries!O173/[14]countries!O$10</f>
        <v>1.8420453518479463E-4</v>
      </c>
      <c r="I145" s="46" t="s">
        <v>118</v>
      </c>
      <c r="J145" s="47">
        <f>[14]countries!P51/[14]countries!P$10</f>
        <v>3.0537734288320535E-4</v>
      </c>
      <c r="K145" s="46" t="s">
        <v>223</v>
      </c>
      <c r="L145" s="47">
        <f>[14]countries!Q173/[14]countries!Q$10</f>
        <v>2.9149988208170604E-4</v>
      </c>
      <c r="M145" s="46" t="s">
        <v>122</v>
      </c>
      <c r="N145" s="47">
        <f>[14]countries!R57/[14]countries!R$10</f>
        <v>2.8761196149275597E-4</v>
      </c>
      <c r="O145" s="46" t="s">
        <v>225</v>
      </c>
      <c r="P145" s="47">
        <f>[14]countries!S175/[14]countries!S$10</f>
        <v>2.8018235508251073E-4</v>
      </c>
      <c r="Q145" s="46" t="s">
        <v>187</v>
      </c>
      <c r="R145" s="47">
        <f>[14]countries!T133/[14]countries!T$10</f>
        <v>2.6602039288422635E-4</v>
      </c>
      <c r="S145" s="46" t="s">
        <v>127</v>
      </c>
      <c r="T145" s="47">
        <f>[14]countries!U63/[14]countries!U$10</f>
        <v>3.2403336066259088E-4</v>
      </c>
      <c r="U145" s="46" t="s">
        <v>214</v>
      </c>
      <c r="V145" s="47">
        <f>[14]countries!V163/[14]countries!V$10</f>
        <v>1.9439666540054502E-4</v>
      </c>
      <c r="W145" s="46" t="s">
        <v>203</v>
      </c>
      <c r="X145" s="47">
        <f>[14]countries!W150/[14]countries!W$10</f>
        <v>2.1071580025373884E-4</v>
      </c>
      <c r="Y145" s="46" t="s">
        <v>52</v>
      </c>
      <c r="Z145" s="47">
        <f>[14]countries!X107/[14]countries!X$10</f>
        <v>1.6869477221815516E-4</v>
      </c>
      <c r="AA145" s="47"/>
    </row>
    <row r="146" spans="1:27" hidden="1">
      <c r="A146" s="46" t="s">
        <v>87</v>
      </c>
      <c r="B146" s="47">
        <f>[14]countries!L16/[14]countries!L$10</f>
        <v>2.6436835593337263E-4</v>
      </c>
      <c r="C146" s="46" t="s">
        <v>137</v>
      </c>
      <c r="D146" s="47">
        <f>[14]countries!M74/[14]countries!M$10</f>
        <v>2.6945797491968059E-4</v>
      </c>
      <c r="E146" s="46" t="s">
        <v>210</v>
      </c>
      <c r="F146" s="47">
        <f>[14]countries!N159/[14]countries!N$10</f>
        <v>2.9555829576394265E-4</v>
      </c>
      <c r="G146" s="46" t="s">
        <v>175</v>
      </c>
      <c r="H146" s="47">
        <f>[14]countries!O120/[14]countries!O$10</f>
        <v>1.7827838391879587E-4</v>
      </c>
      <c r="I146" s="46" t="s">
        <v>137</v>
      </c>
      <c r="J146" s="47">
        <f>[14]countries!P74/[14]countries!P$10</f>
        <v>3.0188644880452058E-4</v>
      </c>
      <c r="K146" s="46" t="s">
        <v>203</v>
      </c>
      <c r="L146" s="47">
        <f>[14]countries!Q150/[14]countries!Q$10</f>
        <v>2.656657216779367E-4</v>
      </c>
      <c r="M146" s="46" t="s">
        <v>223</v>
      </c>
      <c r="N146" s="47">
        <f>[14]countries!R173/[14]countries!R$10</f>
        <v>2.2958985729199731E-4</v>
      </c>
      <c r="O146" s="46" t="s">
        <v>122</v>
      </c>
      <c r="P146" s="47">
        <f>[14]countries!S57/[14]countries!S$10</f>
        <v>2.6782909927680897E-4</v>
      </c>
      <c r="Q146" s="46" t="s">
        <v>122</v>
      </c>
      <c r="R146" s="47">
        <f>[14]countries!T57/[14]countries!T$10</f>
        <v>2.5792989523409324E-4</v>
      </c>
      <c r="S146" s="46" t="s">
        <v>199</v>
      </c>
      <c r="T146" s="47">
        <f>[14]countries!U146/[14]countries!U$10</f>
        <v>3.2326732434896773E-4</v>
      </c>
      <c r="U146" s="46" t="s">
        <v>187</v>
      </c>
      <c r="V146" s="47">
        <f>[14]countries!V133/[14]countries!V$10</f>
        <v>1.9019468969791665E-4</v>
      </c>
      <c r="W146" s="46" t="s">
        <v>232</v>
      </c>
      <c r="X146" s="47">
        <f>[14]countries!W184/[14]countries!W$10</f>
        <v>2.0488702289807694E-4</v>
      </c>
      <c r="Y146" s="46" t="s">
        <v>190</v>
      </c>
      <c r="Z146" s="47">
        <f>[14]countries!X137/[14]countries!X$10</f>
        <v>1.646338050274774E-4</v>
      </c>
      <c r="AA146" s="47"/>
    </row>
    <row r="147" spans="1:27" hidden="1">
      <c r="A147" s="46" t="s">
        <v>212</v>
      </c>
      <c r="B147" s="47">
        <f>[14]countries!L161/[14]countries!L$10</f>
        <v>2.6198335341627761E-4</v>
      </c>
      <c r="C147" s="46" t="s">
        <v>211</v>
      </c>
      <c r="D147" s="47">
        <f>[14]countries!M160/[14]countries!M$10</f>
        <v>2.6379028914913445E-4</v>
      </c>
      <c r="E147" s="46" t="s">
        <v>216</v>
      </c>
      <c r="F147" s="47">
        <f>[14]countries!N165/[14]countries!N$10</f>
        <v>2.9382620132952425E-4</v>
      </c>
      <c r="G147" s="46" t="s">
        <v>229</v>
      </c>
      <c r="H147" s="47">
        <f>[14]countries!O180/[14]countries!O$10</f>
        <v>1.705414642104086E-4</v>
      </c>
      <c r="I147" s="46" t="s">
        <v>117</v>
      </c>
      <c r="J147" s="47">
        <f>[14]countries!P50/[14]countries!P$10</f>
        <v>2.0034696451582057E-4</v>
      </c>
      <c r="K147" s="46" t="s">
        <v>180</v>
      </c>
      <c r="L147" s="47">
        <f>[14]countries!Q126/[14]countries!Q$10</f>
        <v>2.0068082334268202E-4</v>
      </c>
      <c r="M147" s="46" t="s">
        <v>225</v>
      </c>
      <c r="N147" s="47">
        <f>[14]countries!R175/[14]countries!R$10</f>
        <v>2.2223298762060929E-4</v>
      </c>
      <c r="O147" s="46" t="s">
        <v>159</v>
      </c>
      <c r="P147" s="47">
        <f>[14]countries!S102/[14]countries!S$10</f>
        <v>2.6506932936276931E-4</v>
      </c>
      <c r="Q147" s="46" t="s">
        <v>229</v>
      </c>
      <c r="R147" s="47">
        <f>[14]countries!T180/[14]countries!T$10</f>
        <v>2.4247342211145096E-4</v>
      </c>
      <c r="S147" s="46" t="s">
        <v>97</v>
      </c>
      <c r="T147" s="47">
        <f>[14]countries!U26/[14]countries!U$10</f>
        <v>3.0915036942648404E-4</v>
      </c>
      <c r="U147" s="46" t="s">
        <v>213</v>
      </c>
      <c r="V147" s="47">
        <f>[14]countries!V162/[14]countries!V$10</f>
        <v>1.9008411138995277E-4</v>
      </c>
      <c r="W147" s="46" t="s">
        <v>213</v>
      </c>
      <c r="X147" s="47">
        <f>[14]countries!W162/[14]countries!W$10</f>
        <v>1.8729071389985243E-4</v>
      </c>
      <c r="Y147" s="46" t="s">
        <v>127</v>
      </c>
      <c r="Z147" s="47">
        <f>[14]countries!X63/[14]countries!X$10</f>
        <v>1.5409724150571884E-4</v>
      </c>
      <c r="AA147" s="47"/>
    </row>
    <row r="148" spans="1:27" hidden="1">
      <c r="A148" s="46" t="s">
        <v>228</v>
      </c>
      <c r="B148" s="47">
        <f>[14]countries!L179/[14]countries!L$10</f>
        <v>1.7447210721210086E-4</v>
      </c>
      <c r="C148" s="46" t="s">
        <v>213</v>
      </c>
      <c r="D148" s="47">
        <f>[14]countries!M162/[14]countries!M$10</f>
        <v>2.1715333195149742E-4</v>
      </c>
      <c r="E148" s="46" t="s">
        <v>53</v>
      </c>
      <c r="F148" s="47">
        <f>[14]countries!N110/[14]countries!N$10</f>
        <v>2.8122915089739026E-4</v>
      </c>
      <c r="G148" s="46" t="s">
        <v>117</v>
      </c>
      <c r="H148" s="47">
        <f>[14]countries!O50/[14]countries!O$10</f>
        <v>1.6823684982918689E-4</v>
      </c>
      <c r="I148" s="46" t="s">
        <v>213</v>
      </c>
      <c r="J148" s="47">
        <f>[14]countries!P162/[14]countries!P$10</f>
        <v>1.9518651239950398E-4</v>
      </c>
      <c r="K148" s="46" t="s">
        <v>97</v>
      </c>
      <c r="L148" s="47">
        <f>[14]countries!Q26/[14]countries!Q$10</f>
        <v>1.8976122976995481E-4</v>
      </c>
      <c r="M148" s="46" t="s">
        <v>203</v>
      </c>
      <c r="N148" s="47">
        <f>[14]countries!R150/[14]countries!R$10</f>
        <v>1.9238908234988408E-4</v>
      </c>
      <c r="O148" s="46" t="s">
        <v>95</v>
      </c>
      <c r="P148" s="47">
        <f>[14]countries!S24/[14]countries!S$10</f>
        <v>2.4049423536632016E-4</v>
      </c>
      <c r="Q148" s="46" t="s">
        <v>212</v>
      </c>
      <c r="R148" s="47">
        <f>[14]countries!T161/[14]countries!T$10</f>
        <v>2.2568865832983161E-4</v>
      </c>
      <c r="S148" s="46" t="s">
        <v>203</v>
      </c>
      <c r="T148" s="47">
        <f>[14]countries!U150/[14]countries!U$10</f>
        <v>2.534485860501724E-4</v>
      </c>
      <c r="U148" s="46" t="s">
        <v>223</v>
      </c>
      <c r="V148" s="47">
        <f>[14]countries!V173/[14]countries!V$10</f>
        <v>1.8455519599175753E-4</v>
      </c>
      <c r="W148" s="46" t="s">
        <v>214</v>
      </c>
      <c r="X148" s="47">
        <f>[14]countries!W163/[14]countries!W$10</f>
        <v>1.7046424342030019E-4</v>
      </c>
      <c r="Y148" s="46" t="s">
        <v>213</v>
      </c>
      <c r="Z148" s="47">
        <f>[14]countries!X162/[14]countries!X$10</f>
        <v>9.3951024735680445E-5</v>
      </c>
      <c r="AA148" s="47"/>
    </row>
    <row r="149" spans="1:27" hidden="1">
      <c r="A149" s="46" t="s">
        <v>117</v>
      </c>
      <c r="B149" s="47">
        <f>[14]countries!L50/[14]countries!L$10</f>
        <v>1.7263748989125859E-4</v>
      </c>
      <c r="C149" s="46" t="s">
        <v>87</v>
      </c>
      <c r="D149" s="47">
        <f>[14]countries!M16/[14]countries!M$10</f>
        <v>2.0355088610218662E-4</v>
      </c>
      <c r="E149" s="46" t="s">
        <v>137</v>
      </c>
      <c r="F149" s="47">
        <f>[14]countries!N74/[14]countries!N$10</f>
        <v>2.3855664255853655E-4</v>
      </c>
      <c r="G149" s="46" t="s">
        <v>148</v>
      </c>
      <c r="H149" s="47">
        <f>[14]countries!O88/[14]countries!O$10</f>
        <v>1.5819531573957787E-4</v>
      </c>
      <c r="I149" s="46" t="s">
        <v>203</v>
      </c>
      <c r="J149" s="47">
        <f>[14]countries!P150/[14]countries!P$10</f>
        <v>1.9366873236529322E-4</v>
      </c>
      <c r="K149" s="46" t="s">
        <v>212</v>
      </c>
      <c r="L149" s="47">
        <f>[14]countries!Q161/[14]countries!Q$10</f>
        <v>1.7178385010753803E-4</v>
      </c>
      <c r="M149" s="46" t="s">
        <v>187</v>
      </c>
      <c r="N149" s="47">
        <f>[14]countries!R133/[14]countries!R$10</f>
        <v>1.7947985820952389E-4</v>
      </c>
      <c r="O149" s="46" t="s">
        <v>187</v>
      </c>
      <c r="P149" s="47">
        <f>[14]countries!S133/[14]countries!S$10</f>
        <v>2.3628887168778342E-4</v>
      </c>
      <c r="Q149" s="46" t="s">
        <v>227</v>
      </c>
      <c r="R149" s="47">
        <f>[14]countries!T178/[14]countries!T$10</f>
        <v>2.0177942646824431E-4</v>
      </c>
      <c r="S149" s="46" t="s">
        <v>229</v>
      </c>
      <c r="T149" s="47">
        <f>[14]countries!U180/[14]countries!U$10</f>
        <v>2.3123353295510115E-4</v>
      </c>
      <c r="U149" s="46" t="s">
        <v>95</v>
      </c>
      <c r="V149" s="47">
        <f>[14]countries!V24/[14]countries!V$10</f>
        <v>1.8101669013691256E-4</v>
      </c>
      <c r="W149" s="46" t="s">
        <v>211</v>
      </c>
      <c r="X149" s="47">
        <f>[14]countries!W160/[14]countries!W$10</f>
        <v>1.6518535072083284E-4</v>
      </c>
      <c r="Y149" s="46" t="s">
        <v>137</v>
      </c>
      <c r="Z149" s="47">
        <f>[14]countries!X74/[14]countries!X$10</f>
        <v>8.3963240564013475E-5</v>
      </c>
      <c r="AA149" s="47"/>
    </row>
    <row r="150" spans="1:27" hidden="1">
      <c r="A150" s="46" t="s">
        <v>229</v>
      </c>
      <c r="B150" s="47">
        <f>[14]countries!L180/[14]countries!L$10</f>
        <v>1.6254709462662603E-4</v>
      </c>
      <c r="C150" s="46" t="s">
        <v>55</v>
      </c>
      <c r="D150" s="47">
        <f>[14]countries!M135/[14]countries!M$10</f>
        <v>1.8541429163643886E-4</v>
      </c>
      <c r="E150" s="46" t="s">
        <v>118</v>
      </c>
      <c r="F150" s="47">
        <f>[14]countries!N51/[14]countries!N$10</f>
        <v>1.9179009282923928E-4</v>
      </c>
      <c r="G150" s="46" t="s">
        <v>213</v>
      </c>
      <c r="H150" s="47">
        <f>[14]countries!O162/[14]countries!O$10</f>
        <v>1.4173378444513687E-4</v>
      </c>
      <c r="I150" s="46" t="s">
        <v>223</v>
      </c>
      <c r="J150" s="47">
        <f>[14]countries!P173/[14]countries!P$10</f>
        <v>1.919991743276614E-4</v>
      </c>
      <c r="K150" s="46" t="s">
        <v>229</v>
      </c>
      <c r="L150" s="47">
        <f>[14]countries!Q180/[14]countries!Q$10</f>
        <v>1.7018586080421209E-4</v>
      </c>
      <c r="M150" s="46" t="s">
        <v>218</v>
      </c>
      <c r="N150" s="47">
        <f>[14]countries!R167/[14]countries!R$10</f>
        <v>1.793410493477996E-4</v>
      </c>
      <c r="O150" s="46" t="s">
        <v>228</v>
      </c>
      <c r="P150" s="47">
        <f>[14]countries!S179/[14]countries!S$10</f>
        <v>2.0698274355298048E-4</v>
      </c>
      <c r="Q150" s="46" t="s">
        <v>195</v>
      </c>
      <c r="R150" s="47">
        <f>[14]countries!T142/[14]countries!T$10</f>
        <v>1.7243627827447807E-4</v>
      </c>
      <c r="S150" s="46" t="s">
        <v>214</v>
      </c>
      <c r="T150" s="47">
        <f>[14]countries!U163/[14]countries!U$10</f>
        <v>1.8352041399228805E-4</v>
      </c>
      <c r="U150" s="46" t="s">
        <v>117</v>
      </c>
      <c r="V150" s="47">
        <f>[14]countries!V50/[14]countries!V$10</f>
        <v>1.7051175088034155E-4</v>
      </c>
      <c r="W150" s="46" t="s">
        <v>87</v>
      </c>
      <c r="X150" s="47">
        <f>[14]countries!W16/[14]countries!W$10</f>
        <v>1.6254590437109916E-4</v>
      </c>
      <c r="Y150" s="46" t="s">
        <v>86</v>
      </c>
      <c r="Z150" s="47">
        <f>[14]countries!X15/[14]countries!X$10</f>
        <v>5.5316958489232411E-5</v>
      </c>
      <c r="AA150" s="47"/>
    </row>
    <row r="151" spans="1:27" hidden="1">
      <c r="A151" s="46" t="s">
        <v>213</v>
      </c>
      <c r="B151" s="47">
        <f>[14]countries!L162/[14]countries!L$10</f>
        <v>1.5942824518119417E-4</v>
      </c>
      <c r="C151" s="46" t="s">
        <v>117</v>
      </c>
      <c r="D151" s="47">
        <f>[14]countries!M50/[14]countries!M$10</f>
        <v>1.8460462224064659E-4</v>
      </c>
      <c r="E151" s="46" t="s">
        <v>223</v>
      </c>
      <c r="F151" s="47">
        <f>[14]countries!N173/[14]countries!N$10</f>
        <v>1.6565121318256134E-4</v>
      </c>
      <c r="G151" s="46" t="s">
        <v>87</v>
      </c>
      <c r="H151" s="47">
        <f>[14]countries!O16/[14]countries!O$10</f>
        <v>1.3300917285908315E-4</v>
      </c>
      <c r="I151" s="46" t="s">
        <v>229</v>
      </c>
      <c r="J151" s="47">
        <f>[14]countries!P180/[14]countries!P$10</f>
        <v>1.8167827009502822E-4</v>
      </c>
      <c r="K151" s="46" t="s">
        <v>117</v>
      </c>
      <c r="L151" s="47">
        <f>[14]countries!Q50/[14]countries!Q$10</f>
        <v>1.4874617098458912E-4</v>
      </c>
      <c r="M151" s="46" t="s">
        <v>117</v>
      </c>
      <c r="N151" s="47">
        <f>[14]countries!R50/[14]countries!R$10</f>
        <v>1.5546592513121946E-4</v>
      </c>
      <c r="O151" s="46" t="s">
        <v>223</v>
      </c>
      <c r="P151" s="47">
        <f>[14]countries!S173/[14]countries!S$10</f>
        <v>2.0606282024830054E-4</v>
      </c>
      <c r="Q151" s="46" t="s">
        <v>203</v>
      </c>
      <c r="R151" s="47">
        <f>[14]countries!T150/[14]countries!T$10</f>
        <v>1.5432322383388163E-4</v>
      </c>
      <c r="S151" s="46" t="s">
        <v>223</v>
      </c>
      <c r="T151" s="47">
        <f>[14]countries!U173/[14]countries!U$10</f>
        <v>1.4751670725200017E-4</v>
      </c>
      <c r="U151" s="46" t="s">
        <v>229</v>
      </c>
      <c r="V151" s="47">
        <f>[14]countries!V180/[14]countries!V$10</f>
        <v>1.6575688363789365E-4</v>
      </c>
      <c r="W151" s="46" t="s">
        <v>137</v>
      </c>
      <c r="X151" s="47">
        <f>[14]countries!W74/[14]countries!W$10</f>
        <v>1.3208229441792293E-4</v>
      </c>
      <c r="Y151" s="46" t="s">
        <v>195</v>
      </c>
      <c r="Z151" s="47">
        <f>[14]countries!X142/[14]countries!X$10</f>
        <v>4.9499897378261538E-5</v>
      </c>
      <c r="AA151" s="47"/>
    </row>
    <row r="152" spans="1:27" hidden="1">
      <c r="A152" s="46" t="s">
        <v>223</v>
      </c>
      <c r="B152" s="47">
        <f>[14]countries!L173/[14]countries!L$10</f>
        <v>1.5264016109407775E-4</v>
      </c>
      <c r="C152" s="46" t="s">
        <v>228</v>
      </c>
      <c r="D152" s="47">
        <f>[14]countries!M179/[14]countries!M$10</f>
        <v>1.6047647424603575E-4</v>
      </c>
      <c r="E152" s="46" t="s">
        <v>187</v>
      </c>
      <c r="F152" s="47">
        <f>[14]countries!N133/[14]countries!N$10</f>
        <v>1.6108478240091281E-4</v>
      </c>
      <c r="G152" s="46" t="s">
        <v>86</v>
      </c>
      <c r="H152" s="47">
        <f>[14]countries!O15/[14]countries!O$10</f>
        <v>8.2472271785149337E-5</v>
      </c>
      <c r="I152" s="46" t="s">
        <v>97</v>
      </c>
      <c r="J152" s="47">
        <f>[14]countries!P26/[14]countries!P$10</f>
        <v>1.4100176517817977E-4</v>
      </c>
      <c r="K152" s="46" t="s">
        <v>87</v>
      </c>
      <c r="L152" s="47">
        <f>[14]countries!Q16/[14]countries!Q$10</f>
        <v>1.3329894105243843E-4</v>
      </c>
      <c r="M152" s="46" t="s">
        <v>97</v>
      </c>
      <c r="N152" s="47">
        <f>[14]countries!R26/[14]countries!R$10</f>
        <v>1.3783719969223297E-4</v>
      </c>
      <c r="O152" s="46" t="s">
        <v>229</v>
      </c>
      <c r="P152" s="47">
        <f>[14]countries!S180/[14]countries!S$10</f>
        <v>1.9765209289122706E-4</v>
      </c>
      <c r="Q152" s="46" t="s">
        <v>211</v>
      </c>
      <c r="R152" s="47">
        <f>[14]countries!T160/[14]countries!T$10</f>
        <v>1.5166664251592751E-4</v>
      </c>
      <c r="S152" s="46" t="s">
        <v>95</v>
      </c>
      <c r="T152" s="47">
        <f>[14]countries!U24/[14]countries!U$10</f>
        <v>1.3329031857042746E-4</v>
      </c>
      <c r="U152" s="46" t="s">
        <v>211</v>
      </c>
      <c r="V152" s="47">
        <f>[14]countries!V160/[14]countries!V$10</f>
        <v>1.2771794569831034E-4</v>
      </c>
      <c r="W152" s="46" t="s">
        <v>86</v>
      </c>
      <c r="X152" s="47">
        <f>[14]countries!W15/[14]countries!W$10</f>
        <v>3.2993079371671008E-6</v>
      </c>
      <c r="Y152" s="46" t="s">
        <v>214</v>
      </c>
      <c r="Z152" s="47">
        <f>[14]countries!X163/[14]countries!X$10</f>
        <v>4.115845125686935E-5</v>
      </c>
      <c r="AA152" s="47"/>
    </row>
    <row r="153" spans="1:27" hidden="1">
      <c r="A153" s="46" t="s">
        <v>187</v>
      </c>
      <c r="B153" s="47">
        <f>[14]countries!L133/[14]countries!L$10</f>
        <v>1.3796322252733947E-4</v>
      </c>
      <c r="C153" s="46" t="s">
        <v>223</v>
      </c>
      <c r="D153" s="47">
        <f>[14]countries!M173/[14]countries!M$10</f>
        <v>1.5513265623380652E-4</v>
      </c>
      <c r="E153" s="46" t="s">
        <v>117</v>
      </c>
      <c r="F153" s="47">
        <f>[14]countries!N50/[14]countries!N$10</f>
        <v>1.3305634518941475E-4</v>
      </c>
      <c r="G153" s="46" t="s">
        <v>228</v>
      </c>
      <c r="H153" s="47">
        <f>[14]countries!O179/[14]countries!O$10</f>
        <v>4.6256902937379168E-5</v>
      </c>
      <c r="I153" s="46" t="s">
        <v>228</v>
      </c>
      <c r="J153" s="47">
        <f>[14]countries!P179/[14]countries!P$10</f>
        <v>5.4943637238429585E-5</v>
      </c>
      <c r="K153" s="46" t="s">
        <v>213</v>
      </c>
      <c r="L153" s="47">
        <f>[14]countries!Q162/[14]countries!Q$10</f>
        <v>1.2983663089523222E-4</v>
      </c>
      <c r="M153" s="46" t="s">
        <v>211</v>
      </c>
      <c r="N153" s="47">
        <f>[14]countries!R160/[14]countries!R$10</f>
        <v>9.3557172802180292E-5</v>
      </c>
      <c r="O153" s="46" t="s">
        <v>203</v>
      </c>
      <c r="P153" s="47">
        <f>[14]countries!S150/[14]countries!S$10</f>
        <v>1.5927814932457923E-4</v>
      </c>
      <c r="Q153" s="46" t="s">
        <v>225</v>
      </c>
      <c r="R153" s="47">
        <f>[14]countries!T175/[14]countries!T$10</f>
        <v>1.0771229707341348E-4</v>
      </c>
      <c r="S153" s="46" t="s">
        <v>187</v>
      </c>
      <c r="T153" s="47">
        <f>[14]countries!U133/[14]countries!U$10</f>
        <v>1.2770919685688739E-4</v>
      </c>
      <c r="U153" s="46" t="s">
        <v>159</v>
      </c>
      <c r="V153" s="47">
        <f>[14]countries!V102/[14]countries!V$10</f>
        <v>9.3328091921535838E-5</v>
      </c>
      <c r="W153" s="46" t="s">
        <v>90</v>
      </c>
      <c r="X153" s="47">
        <f>[14]countries!W19/[14]countries!W$10</f>
        <v>0</v>
      </c>
      <c r="Y153" s="46" t="s">
        <v>87</v>
      </c>
      <c r="Z153" s="47">
        <f>[14]countries!X16/[14]countries!X$10</f>
        <v>2.4585314884103295E-5</v>
      </c>
      <c r="AA153" s="47"/>
    </row>
    <row r="154" spans="1:27" hidden="1">
      <c r="A154" s="46" t="s">
        <v>180</v>
      </c>
      <c r="B154" s="47">
        <f>[14]countries!L126/[14]countries!L$10</f>
        <v>1.3190898536855997E-4</v>
      </c>
      <c r="C154" s="46" t="s">
        <v>187</v>
      </c>
      <c r="D154" s="47">
        <f>[14]countries!M133/[14]countries!M$10</f>
        <v>1.3618639237226646E-4</v>
      </c>
      <c r="E154" s="46" t="s">
        <v>213</v>
      </c>
      <c r="F154" s="47">
        <f>[14]countries!N162/[14]countries!N$10</f>
        <v>1.0817717058595024E-4</v>
      </c>
      <c r="G154" s="46" t="s">
        <v>211</v>
      </c>
      <c r="H154" s="47">
        <f>[14]countries!O160/[14]countries!O$10</f>
        <v>5.4323053271655255E-6</v>
      </c>
      <c r="I154" s="46" t="s">
        <v>86</v>
      </c>
      <c r="J154" s="47">
        <f>[14]countries!P15/[14]countries!P$10</f>
        <v>4.553340102632286E-5</v>
      </c>
      <c r="K154" s="46" t="s">
        <v>228</v>
      </c>
      <c r="L154" s="47">
        <f>[14]countries!Q179/[14]countries!Q$10</f>
        <v>8.1097957143791213E-5</v>
      </c>
      <c r="M154" s="46" t="s">
        <v>213</v>
      </c>
      <c r="N154" s="47">
        <f>[14]countries!R162/[14]countries!R$10</f>
        <v>7.8843433459404157E-5</v>
      </c>
      <c r="O154" s="46" t="s">
        <v>117</v>
      </c>
      <c r="P154" s="47">
        <f>[14]countries!S50/[14]countries!S$10</f>
        <v>1.5612412656567669E-4</v>
      </c>
      <c r="Q154" s="46" t="s">
        <v>87</v>
      </c>
      <c r="R154" s="47">
        <f>[14]countries!T16/[14]countries!T$10</f>
        <v>1.0565948423681255E-4</v>
      </c>
      <c r="S154" s="46" t="s">
        <v>117</v>
      </c>
      <c r="T154" s="47">
        <f>[14]countries!U50/[14]countries!U$10</f>
        <v>1.0768281894359656E-4</v>
      </c>
      <c r="U154" s="46" t="s">
        <v>86</v>
      </c>
      <c r="V154" s="47">
        <f>[14]countries!V15/[14]countries!V$10</f>
        <v>9.1005947454293854E-5</v>
      </c>
      <c r="W154" s="46" t="s">
        <v>92</v>
      </c>
      <c r="X154" s="47">
        <f>[14]countries!W21/[14]countries!W$10</f>
        <v>0</v>
      </c>
      <c r="Y154" s="46" t="s">
        <v>90</v>
      </c>
      <c r="Z154" s="47">
        <f>[14]countries!X19/[14]countries!X$10</f>
        <v>0</v>
      </c>
      <c r="AA154" s="47"/>
    </row>
    <row r="155" spans="1:27" hidden="1">
      <c r="A155" s="46" t="s">
        <v>211</v>
      </c>
      <c r="B155" s="47">
        <f>[14]countries!L160/[14]countries!L$10</f>
        <v>1.1282896523180025E-4</v>
      </c>
      <c r="C155" s="46" t="s">
        <v>86</v>
      </c>
      <c r="D155" s="47">
        <f>[14]countries!M15/[14]countries!M$10</f>
        <v>8.3395947766607881E-5</v>
      </c>
      <c r="E155" s="46" t="s">
        <v>228</v>
      </c>
      <c r="F155" s="47">
        <f>[14]countries!N179/[14]countries!N$10</f>
        <v>9.2273394415381136E-5</v>
      </c>
      <c r="G155" s="46" t="s">
        <v>90</v>
      </c>
      <c r="H155" s="47">
        <f>[14]countries!O19/[14]countries!O$10</f>
        <v>0</v>
      </c>
      <c r="I155" s="46" t="s">
        <v>87</v>
      </c>
      <c r="J155" s="47">
        <f>[14]countries!P16/[14]countries!P$10</f>
        <v>3.0203822680794163E-5</v>
      </c>
      <c r="K155" s="46" t="s">
        <v>86</v>
      </c>
      <c r="L155" s="47">
        <f>[14]countries!Q15/[14]countries!Q$10</f>
        <v>6.2587914380265802E-5</v>
      </c>
      <c r="M155" s="46" t="s">
        <v>86</v>
      </c>
      <c r="N155" s="47">
        <f>[14]countries!R15/[14]countries!R$10</f>
        <v>6.7877533383184206E-5</v>
      </c>
      <c r="O155" s="46" t="s">
        <v>87</v>
      </c>
      <c r="P155" s="47">
        <f>[14]countries!S16/[14]countries!S$10</f>
        <v>1.0460842150360155E-4</v>
      </c>
      <c r="Q155" s="46" t="s">
        <v>117</v>
      </c>
      <c r="R155" s="47">
        <f>[14]countries!T50/[14]countries!T$10</f>
        <v>8.2354020856578473E-5</v>
      </c>
      <c r="S155" s="46" t="s">
        <v>225</v>
      </c>
      <c r="T155" s="47">
        <f>[14]countries!U175/[14]countries!U$10</f>
        <v>7.988664413498526E-5</v>
      </c>
      <c r="U155" s="46" t="s">
        <v>225</v>
      </c>
      <c r="V155" s="47">
        <f>[14]countries!V175/[14]countries!V$10</f>
        <v>5.0202551815612889E-5</v>
      </c>
      <c r="W155" s="46" t="s">
        <v>93</v>
      </c>
      <c r="X155" s="47">
        <f>[14]countries!W22/[14]countries!W$10</f>
        <v>0</v>
      </c>
      <c r="Y155" s="46" t="s">
        <v>92</v>
      </c>
      <c r="Z155" s="47">
        <f>[14]countries!X21/[14]countries!X$10</f>
        <v>0</v>
      </c>
      <c r="AA155" s="47"/>
    </row>
    <row r="156" spans="1:27" hidden="1">
      <c r="A156" s="46" t="s">
        <v>86</v>
      </c>
      <c r="B156" s="47">
        <f>[14]countries!L15/[14]countries!L$10</f>
        <v>8.9162401792934831E-5</v>
      </c>
      <c r="C156" s="46" t="s">
        <v>53</v>
      </c>
      <c r="D156" s="47">
        <f>[14]countries!M110/[14]countries!M$10</f>
        <v>5.1171105814073963E-5</v>
      </c>
      <c r="E156" s="46" t="s">
        <v>95</v>
      </c>
      <c r="F156" s="47">
        <f>[14]countries!N24/[14]countries!N$10</f>
        <v>7.6842007636017057E-5</v>
      </c>
      <c r="G156" s="46" t="s">
        <v>92</v>
      </c>
      <c r="H156" s="47">
        <f>[14]countries!O21/[14]countries!O$10</f>
        <v>0</v>
      </c>
      <c r="I156" s="46" t="s">
        <v>211</v>
      </c>
      <c r="J156" s="47">
        <f>[14]countries!P160/[14]countries!P$10</f>
        <v>1.5177800342107622E-6</v>
      </c>
      <c r="K156" s="46" t="s">
        <v>175</v>
      </c>
      <c r="L156" s="47">
        <f>[14]countries!Q120/[14]countries!Q$10</f>
        <v>6.0989925076939864E-5</v>
      </c>
      <c r="M156" s="46" t="s">
        <v>87</v>
      </c>
      <c r="N156" s="47">
        <f>[14]countries!R16/[14]countries!R$10</f>
        <v>5.7466868753861474E-5</v>
      </c>
      <c r="O156" s="46" t="s">
        <v>86</v>
      </c>
      <c r="P156" s="47">
        <f>[14]countries!S15/[14]countries!S$10</f>
        <v>7.6879304748249876E-5</v>
      </c>
      <c r="Q156" s="46" t="s">
        <v>95</v>
      </c>
      <c r="R156" s="47">
        <f>[14]countries!T24/[14]countries!T$10</f>
        <v>8.1871006071495902E-5</v>
      </c>
      <c r="S156" s="46" t="s">
        <v>87</v>
      </c>
      <c r="T156" s="47">
        <f>[14]countries!U16/[14]countries!U$10</f>
        <v>6.8724400707905132E-5</v>
      </c>
      <c r="U156" s="46" t="s">
        <v>52</v>
      </c>
      <c r="V156" s="47">
        <f>[14]countries!V107/[14]countries!V$10</f>
        <v>1.9904095433502905E-6</v>
      </c>
      <c r="W156" s="46" t="s">
        <v>95</v>
      </c>
      <c r="X156" s="47">
        <f>[14]countries!W24/[14]countries!W$10</f>
        <v>0</v>
      </c>
      <c r="Y156" s="46" t="s">
        <v>93</v>
      </c>
      <c r="Z156" s="47">
        <f>[14]countries!X22/[14]countries!X$10</f>
        <v>0</v>
      </c>
      <c r="AA156" s="47"/>
    </row>
    <row r="157" spans="1:27" hidden="1">
      <c r="A157" s="46" t="s">
        <v>95</v>
      </c>
      <c r="B157" s="47">
        <f>[14]countries!L24/[14]countries!L$10</f>
        <v>1.2475397781727508E-5</v>
      </c>
      <c r="C157" s="46" t="s">
        <v>90</v>
      </c>
      <c r="D157" s="47">
        <f>[14]countries!M19/[14]countries!M$10</f>
        <v>0</v>
      </c>
      <c r="E157" s="46" t="s">
        <v>44</v>
      </c>
      <c r="F157" s="47">
        <f>[14]countries!N43/[14]countries!N$10</f>
        <v>6.0780768335046273E-5</v>
      </c>
      <c r="G157" s="46" t="s">
        <v>96</v>
      </c>
      <c r="H157" s="47">
        <f>[14]countries!O25/[14]countries!O$10</f>
        <v>0</v>
      </c>
      <c r="I157" s="46" t="s">
        <v>90</v>
      </c>
      <c r="J157" s="47">
        <f>[14]countries!P19/[14]countries!P$10</f>
        <v>0</v>
      </c>
      <c r="K157" s="46" t="s">
        <v>211</v>
      </c>
      <c r="L157" s="47">
        <f>[14]countries!Q160/[14]countries!Q$10</f>
        <v>4.5010032043680505E-5</v>
      </c>
      <c r="M157" s="46" t="s">
        <v>90</v>
      </c>
      <c r="N157" s="47">
        <f>[14]countries!R19/[14]countries!R$10</f>
        <v>0</v>
      </c>
      <c r="O157" s="46" t="s">
        <v>211</v>
      </c>
      <c r="P157" s="47">
        <f>[14]countries!S160/[14]countries!S$10</f>
        <v>5.5458233510703337E-5</v>
      </c>
      <c r="Q157" s="46" t="s">
        <v>86</v>
      </c>
      <c r="R157" s="47">
        <f>[14]countries!T15/[14]countries!T$10</f>
        <v>3.7554399540169944E-5</v>
      </c>
      <c r="S157" s="46" t="s">
        <v>211</v>
      </c>
      <c r="T157" s="47">
        <f>[14]countries!U160/[14]countries!U$10</f>
        <v>6.1064037571673661E-5</v>
      </c>
      <c r="U157" s="46" t="s">
        <v>90</v>
      </c>
      <c r="V157" s="47">
        <f>[14]countries!V19/[14]countries!V$10</f>
        <v>0</v>
      </c>
      <c r="W157" s="46" t="s">
        <v>99</v>
      </c>
      <c r="X157" s="47">
        <f>[14]countries!W28/[14]countries!W$10</f>
        <v>0</v>
      </c>
      <c r="Y157" s="46" t="s">
        <v>95</v>
      </c>
      <c r="Z157" s="47">
        <f>[14]countries!X24/[14]countries!X$10</f>
        <v>0</v>
      </c>
      <c r="AA157" s="47"/>
    </row>
    <row r="158" spans="1:27" hidden="1">
      <c r="A158" s="46" t="s">
        <v>90</v>
      </c>
      <c r="B158" s="47">
        <f>[14]countries!L19/[14]countries!L$10</f>
        <v>0</v>
      </c>
      <c r="C158" s="46" t="s">
        <v>92</v>
      </c>
      <c r="D158" s="47">
        <f>[14]countries!M21/[14]countries!M$10</f>
        <v>0</v>
      </c>
      <c r="E158" s="46" t="s">
        <v>86</v>
      </c>
      <c r="F158" s="47">
        <f>[14]countries!N15/[14]countries!N$10</f>
        <v>1.1337345388920548E-5</v>
      </c>
      <c r="G158" s="46" t="s">
        <v>99</v>
      </c>
      <c r="H158" s="47">
        <f>[14]countries!O28/[14]countries!O$10</f>
        <v>0</v>
      </c>
      <c r="I158" s="46" t="s">
        <v>92</v>
      </c>
      <c r="J158" s="47">
        <f>[14]countries!P21/[14]countries!P$10</f>
        <v>0</v>
      </c>
      <c r="K158" s="46" t="s">
        <v>90</v>
      </c>
      <c r="L158" s="47">
        <f>[14]countries!Q19/[14]countries!Q$10</f>
        <v>0</v>
      </c>
      <c r="M158" s="46" t="s">
        <v>92</v>
      </c>
      <c r="N158" s="47">
        <f>[14]countries!R21/[14]countries!R$10</f>
        <v>0</v>
      </c>
      <c r="O158" s="46" t="s">
        <v>90</v>
      </c>
      <c r="P158" s="47">
        <f>[14]countries!S19/[14]countries!S$10</f>
        <v>0</v>
      </c>
      <c r="Q158" s="46" t="s">
        <v>90</v>
      </c>
      <c r="R158" s="47">
        <f>[14]countries!T19/[14]countries!T$10</f>
        <v>0</v>
      </c>
      <c r="S158" s="46" t="s">
        <v>86</v>
      </c>
      <c r="T158" s="47">
        <f>[14]countries!U15/[14]countries!U$10</f>
        <v>1.8713172804222573E-5</v>
      </c>
      <c r="U158" s="46" t="s">
        <v>92</v>
      </c>
      <c r="V158" s="47">
        <f>[14]countries!V21/[14]countries!V$10</f>
        <v>0</v>
      </c>
      <c r="W158" s="46" t="s">
        <v>104</v>
      </c>
      <c r="X158" s="47">
        <f>[14]countries!W34/[14]countries!W$10</f>
        <v>0</v>
      </c>
      <c r="Y158" s="46" t="s">
        <v>99</v>
      </c>
      <c r="Z158" s="47">
        <f>[14]countries!X28/[14]countries!X$10</f>
        <v>0</v>
      </c>
      <c r="AA158" s="47"/>
    </row>
    <row r="159" spans="1:27" hidden="1">
      <c r="A159" s="46" t="s">
        <v>92</v>
      </c>
      <c r="B159" s="47">
        <f>[14]countries!L21/[14]countries!L$10</f>
        <v>0</v>
      </c>
      <c r="C159" s="46" t="s">
        <v>96</v>
      </c>
      <c r="D159" s="47">
        <f>[14]countries!M25/[14]countries!M$10</f>
        <v>0</v>
      </c>
      <c r="E159" s="46" t="s">
        <v>90</v>
      </c>
      <c r="F159" s="47">
        <f>[14]countries!N19/[14]countries!N$10</f>
        <v>0</v>
      </c>
      <c r="G159" s="46" t="s">
        <v>104</v>
      </c>
      <c r="H159" s="47">
        <f>[14]countries!O34/[14]countries!O$10</f>
        <v>0</v>
      </c>
      <c r="I159" s="46" t="s">
        <v>96</v>
      </c>
      <c r="J159" s="47">
        <f>[14]countries!P25/[14]countries!P$10</f>
        <v>0</v>
      </c>
      <c r="K159" s="46" t="s">
        <v>92</v>
      </c>
      <c r="L159" s="47">
        <f>[14]countries!Q21/[14]countries!Q$10</f>
        <v>0</v>
      </c>
      <c r="M159" s="46" t="s">
        <v>93</v>
      </c>
      <c r="N159" s="47">
        <f>[14]countries!R22/[14]countries!R$10</f>
        <v>0</v>
      </c>
      <c r="O159" s="46" t="s">
        <v>92</v>
      </c>
      <c r="P159" s="47">
        <f>[14]countries!S21/[14]countries!S$10</f>
        <v>0</v>
      </c>
      <c r="Q159" s="46" t="s">
        <v>92</v>
      </c>
      <c r="R159" s="47">
        <f>[14]countries!T21/[14]countries!T$10</f>
        <v>0</v>
      </c>
      <c r="S159" s="46" t="s">
        <v>90</v>
      </c>
      <c r="T159" s="47">
        <f>[14]countries!U19/[14]countries!U$10</f>
        <v>0</v>
      </c>
      <c r="U159" s="46" t="s">
        <v>93</v>
      </c>
      <c r="V159" s="47">
        <f>[14]countries!V22/[14]countries!V$10</f>
        <v>0</v>
      </c>
      <c r="W159" s="46" t="s">
        <v>110</v>
      </c>
      <c r="X159" s="47">
        <f>[14]countries!W40/[14]countries!W$10</f>
        <v>0</v>
      </c>
      <c r="Y159" s="46" t="s">
        <v>104</v>
      </c>
      <c r="Z159" s="47">
        <f>[14]countries!X34/[14]countries!X$10</f>
        <v>0</v>
      </c>
      <c r="AA159" s="47"/>
    </row>
    <row r="160" spans="1:27" hidden="1">
      <c r="A160" s="46" t="s">
        <v>96</v>
      </c>
      <c r="B160" s="47">
        <f>[14]countries!L25/[14]countries!L$10</f>
        <v>0</v>
      </c>
      <c r="C160" s="46" t="s">
        <v>99</v>
      </c>
      <c r="D160" s="47">
        <f>[14]countries!M28/[14]countries!M$10</f>
        <v>0</v>
      </c>
      <c r="E160" s="46" t="s">
        <v>92</v>
      </c>
      <c r="F160" s="47">
        <f>[14]countries!N21/[14]countries!N$10</f>
        <v>0</v>
      </c>
      <c r="G160" s="46" t="s">
        <v>110</v>
      </c>
      <c r="H160" s="47">
        <f>[14]countries!O40/[14]countries!O$10</f>
        <v>0</v>
      </c>
      <c r="I160" s="46" t="s">
        <v>99</v>
      </c>
      <c r="J160" s="47">
        <f>[14]countries!P28/[14]countries!P$10</f>
        <v>0</v>
      </c>
      <c r="K160" s="46" t="s">
        <v>93</v>
      </c>
      <c r="L160" s="47">
        <f>[14]countries!Q22/[14]countries!Q$10</f>
        <v>0</v>
      </c>
      <c r="M160" s="46" t="s">
        <v>99</v>
      </c>
      <c r="N160" s="47">
        <f>[14]countries!R28/[14]countries!R$10</f>
        <v>0</v>
      </c>
      <c r="O160" s="46" t="s">
        <v>93</v>
      </c>
      <c r="P160" s="47">
        <f>[14]countries!S22/[14]countries!S$10</f>
        <v>0</v>
      </c>
      <c r="Q160" s="46" t="s">
        <v>93</v>
      </c>
      <c r="R160" s="47">
        <f>[14]countries!T22/[14]countries!T$10</f>
        <v>0</v>
      </c>
      <c r="S160" s="46" t="s">
        <v>92</v>
      </c>
      <c r="T160" s="47">
        <f>[14]countries!U21/[14]countries!U$10</f>
        <v>0</v>
      </c>
      <c r="U160" s="46" t="s">
        <v>99</v>
      </c>
      <c r="V160" s="47">
        <f>[14]countries!V28/[14]countries!V$10</f>
        <v>0</v>
      </c>
      <c r="W160" s="46" t="s">
        <v>112</v>
      </c>
      <c r="X160" s="47">
        <f>[14]countries!W45/[14]countries!W$10</f>
        <v>0</v>
      </c>
      <c r="Y160" s="46" t="s">
        <v>110</v>
      </c>
      <c r="Z160" s="47">
        <f>[14]countries!X40/[14]countries!X$10</f>
        <v>0</v>
      </c>
      <c r="AA160" s="47"/>
    </row>
    <row r="161" spans="1:27" hidden="1">
      <c r="A161" s="46" t="s">
        <v>99</v>
      </c>
      <c r="B161" s="47">
        <f>[14]countries!L28/[14]countries!L$10</f>
        <v>0</v>
      </c>
      <c r="C161" s="46" t="s">
        <v>104</v>
      </c>
      <c r="D161" s="47">
        <f>[14]countries!M34/[14]countries!M$10</f>
        <v>0</v>
      </c>
      <c r="E161" s="46" t="s">
        <v>96</v>
      </c>
      <c r="F161" s="47">
        <f>[14]countries!N25/[14]countries!N$10</f>
        <v>0</v>
      </c>
      <c r="G161" s="46" t="s">
        <v>112</v>
      </c>
      <c r="H161" s="47">
        <f>[14]countries!O45/[14]countries!O$10</f>
        <v>0</v>
      </c>
      <c r="I161" s="46" t="s">
        <v>104</v>
      </c>
      <c r="J161" s="47">
        <f>[14]countries!P34/[14]countries!P$10</f>
        <v>0</v>
      </c>
      <c r="K161" s="46" t="s">
        <v>99</v>
      </c>
      <c r="L161" s="47">
        <f>[14]countries!Q28/[14]countries!Q$10</f>
        <v>0</v>
      </c>
      <c r="M161" s="46" t="s">
        <v>104</v>
      </c>
      <c r="N161" s="47">
        <f>[14]countries!R34/[14]countries!R$10</f>
        <v>0</v>
      </c>
      <c r="O161" s="46" t="s">
        <v>99</v>
      </c>
      <c r="P161" s="47">
        <f>[14]countries!S28/[14]countries!S$10</f>
        <v>0</v>
      </c>
      <c r="Q161" s="46" t="s">
        <v>99</v>
      </c>
      <c r="R161" s="47">
        <f>[14]countries!T28/[14]countries!T$10</f>
        <v>0</v>
      </c>
      <c r="S161" s="46" t="s">
        <v>93</v>
      </c>
      <c r="T161" s="47">
        <f>[14]countries!U22/[14]countries!U$10</f>
        <v>0</v>
      </c>
      <c r="U161" s="46" t="s">
        <v>104</v>
      </c>
      <c r="V161" s="47">
        <f>[14]countries!V34/[14]countries!V$10</f>
        <v>0</v>
      </c>
      <c r="W161" s="46" t="s">
        <v>46</v>
      </c>
      <c r="X161" s="47">
        <f>[14]countries!W53/[14]countries!W$10</f>
        <v>0</v>
      </c>
      <c r="Y161" s="46" t="s">
        <v>112</v>
      </c>
      <c r="Z161" s="47">
        <f>[14]countries!X45/[14]countries!X$10</f>
        <v>0</v>
      </c>
      <c r="AA161" s="47"/>
    </row>
    <row r="162" spans="1:27" hidden="1">
      <c r="A162" s="46" t="s">
        <v>104</v>
      </c>
      <c r="B162" s="47">
        <f>[14]countries!L34/[14]countries!L$10</f>
        <v>0</v>
      </c>
      <c r="C162" s="46" t="s">
        <v>110</v>
      </c>
      <c r="D162" s="47">
        <f>[14]countries!M40/[14]countries!M$10</f>
        <v>0</v>
      </c>
      <c r="E162" s="46" t="s">
        <v>99</v>
      </c>
      <c r="F162" s="47">
        <f>[14]countries!N28/[14]countries!N$10</f>
        <v>0</v>
      </c>
      <c r="G162" s="46" t="s">
        <v>41</v>
      </c>
      <c r="H162" s="47">
        <f>[14]countries!O55/[14]countries!O$10</f>
        <v>0</v>
      </c>
      <c r="I162" s="46" t="s">
        <v>110</v>
      </c>
      <c r="J162" s="47">
        <f>[14]countries!P40/[14]countries!P$10</f>
        <v>0</v>
      </c>
      <c r="K162" s="46" t="s">
        <v>104</v>
      </c>
      <c r="L162" s="47">
        <f>[14]countries!Q34/[14]countries!Q$10</f>
        <v>0</v>
      </c>
      <c r="M162" s="46" t="s">
        <v>110</v>
      </c>
      <c r="N162" s="47">
        <f>[14]countries!R40/[14]countries!R$10</f>
        <v>0</v>
      </c>
      <c r="O162" s="46" t="s">
        <v>104</v>
      </c>
      <c r="P162" s="47">
        <f>[14]countries!S34/[14]countries!S$10</f>
        <v>0</v>
      </c>
      <c r="Q162" s="46" t="s">
        <v>104</v>
      </c>
      <c r="R162" s="47">
        <f>[14]countries!T34/[14]countries!T$10</f>
        <v>0</v>
      </c>
      <c r="S162" s="46" t="s">
        <v>99</v>
      </c>
      <c r="T162" s="47">
        <f>[14]countries!U28/[14]countries!U$10</f>
        <v>0</v>
      </c>
      <c r="U162" s="46" t="s">
        <v>110</v>
      </c>
      <c r="V162" s="47">
        <f>[14]countries!V40/[14]countries!V$10</f>
        <v>0</v>
      </c>
      <c r="W162" s="46" t="s">
        <v>41</v>
      </c>
      <c r="X162" s="47">
        <f>[14]countries!W55/[14]countries!W$10</f>
        <v>0</v>
      </c>
      <c r="Y162" s="46" t="s">
        <v>46</v>
      </c>
      <c r="Z162" s="47">
        <f>[14]countries!X53/[14]countries!X$10</f>
        <v>0</v>
      </c>
      <c r="AA162" s="47"/>
    </row>
    <row r="163" spans="1:27" hidden="1">
      <c r="A163" s="46" t="s">
        <v>110</v>
      </c>
      <c r="B163" s="47">
        <f>[14]countries!L40/[14]countries!L$10</f>
        <v>0</v>
      </c>
      <c r="C163" s="46" t="s">
        <v>112</v>
      </c>
      <c r="D163" s="47">
        <f>[14]countries!M45/[14]countries!M$10</f>
        <v>0</v>
      </c>
      <c r="E163" s="46" t="s">
        <v>104</v>
      </c>
      <c r="F163" s="47">
        <f>[14]countries!N34/[14]countries!N$10</f>
        <v>0</v>
      </c>
      <c r="G163" s="46" t="s">
        <v>124</v>
      </c>
      <c r="H163" s="47">
        <f>[14]countries!O59/[14]countries!O$10</f>
        <v>0</v>
      </c>
      <c r="I163" s="46" t="s">
        <v>112</v>
      </c>
      <c r="J163" s="47">
        <f>[14]countries!P45/[14]countries!P$10</f>
        <v>0</v>
      </c>
      <c r="K163" s="46" t="s">
        <v>110</v>
      </c>
      <c r="L163" s="47">
        <f>[14]countries!Q40/[14]countries!Q$10</f>
        <v>0</v>
      </c>
      <c r="M163" s="46" t="s">
        <v>112</v>
      </c>
      <c r="N163" s="47">
        <f>[14]countries!R45/[14]countries!R$10</f>
        <v>0</v>
      </c>
      <c r="O163" s="46" t="s">
        <v>110</v>
      </c>
      <c r="P163" s="47">
        <f>[14]countries!S40/[14]countries!S$10</f>
        <v>0</v>
      </c>
      <c r="Q163" s="46" t="s">
        <v>110</v>
      </c>
      <c r="R163" s="47">
        <f>[14]countries!T40/[14]countries!T$10</f>
        <v>0</v>
      </c>
      <c r="S163" s="46" t="s">
        <v>104</v>
      </c>
      <c r="T163" s="47">
        <f>[14]countries!U34/[14]countries!U$10</f>
        <v>0</v>
      </c>
      <c r="U163" s="46" t="s">
        <v>112</v>
      </c>
      <c r="V163" s="47">
        <f>[14]countries!V45/[14]countries!V$10</f>
        <v>0</v>
      </c>
      <c r="W163" s="46" t="s">
        <v>124</v>
      </c>
      <c r="X163" s="47">
        <f>[14]countries!W59/[14]countries!W$10</f>
        <v>0</v>
      </c>
      <c r="Y163" s="46" t="s">
        <v>41</v>
      </c>
      <c r="Z163" s="47">
        <f>[14]countries!X55/[14]countries!X$10</f>
        <v>0</v>
      </c>
      <c r="AA163" s="47"/>
    </row>
    <row r="164" spans="1:27" hidden="1">
      <c r="A164" s="46" t="s">
        <v>112</v>
      </c>
      <c r="B164" s="47">
        <f>[14]countries!L45/[14]countries!L$10</f>
        <v>0</v>
      </c>
      <c r="C164" s="46" t="s">
        <v>41</v>
      </c>
      <c r="D164" s="47">
        <f>[14]countries!M55/[14]countries!M$10</f>
        <v>0</v>
      </c>
      <c r="E164" s="46" t="s">
        <v>110</v>
      </c>
      <c r="F164" s="47">
        <f>[14]countries!N40/[14]countries!N$10</f>
        <v>0</v>
      </c>
      <c r="G164" s="46" t="s">
        <v>333</v>
      </c>
      <c r="H164" s="47">
        <f>[14]countries!O66/[14]countries!O$10</f>
        <v>0</v>
      </c>
      <c r="I164" s="46" t="s">
        <v>41</v>
      </c>
      <c r="J164" s="47">
        <f>[14]countries!P55/[14]countries!P$10</f>
        <v>0</v>
      </c>
      <c r="K164" s="46" t="s">
        <v>112</v>
      </c>
      <c r="L164" s="47">
        <f>[14]countries!Q45/[14]countries!Q$10</f>
        <v>0</v>
      </c>
      <c r="M164" s="46" t="s">
        <v>41</v>
      </c>
      <c r="N164" s="47">
        <f>[14]countries!R55/[14]countries!R$10</f>
        <v>0</v>
      </c>
      <c r="O164" s="46" t="s">
        <v>112</v>
      </c>
      <c r="P164" s="47">
        <f>[14]countries!S45/[14]countries!S$10</f>
        <v>0</v>
      </c>
      <c r="Q164" s="46" t="s">
        <v>112</v>
      </c>
      <c r="R164" s="47">
        <f>[14]countries!T45/[14]countries!T$10</f>
        <v>0</v>
      </c>
      <c r="S164" s="46" t="s">
        <v>110</v>
      </c>
      <c r="T164" s="47">
        <f>[14]countries!U40/[14]countries!U$10</f>
        <v>0</v>
      </c>
      <c r="U164" s="46" t="s">
        <v>41</v>
      </c>
      <c r="V164" s="47">
        <f>[14]countries!V55/[14]countries!V$10</f>
        <v>0</v>
      </c>
      <c r="W164" s="46" t="s">
        <v>333</v>
      </c>
      <c r="X164" s="47">
        <f>[14]countries!W66/[14]countries!W$10</f>
        <v>0</v>
      </c>
      <c r="Y164" s="46" t="s">
        <v>124</v>
      </c>
      <c r="Z164" s="47">
        <f>[14]countries!X59/[14]countries!X$10</f>
        <v>0</v>
      </c>
      <c r="AA164" s="47"/>
    </row>
    <row r="165" spans="1:27" hidden="1">
      <c r="A165" s="46" t="s">
        <v>41</v>
      </c>
      <c r="B165" s="47">
        <f>[14]countries!L55/[14]countries!L$10</f>
        <v>0</v>
      </c>
      <c r="C165" s="46" t="s">
        <v>124</v>
      </c>
      <c r="D165" s="47">
        <f>[14]countries!M59/[14]countries!M$10</f>
        <v>0</v>
      </c>
      <c r="E165" s="46" t="s">
        <v>112</v>
      </c>
      <c r="F165" s="47">
        <f>[14]countries!N45/[14]countries!N$10</f>
        <v>0</v>
      </c>
      <c r="G165" s="46" t="s">
        <v>131</v>
      </c>
      <c r="H165" s="47">
        <f>[14]countries!O68/[14]countries!O$10</f>
        <v>0</v>
      </c>
      <c r="I165" s="46" t="s">
        <v>124</v>
      </c>
      <c r="J165" s="47">
        <f>[14]countries!P59/[14]countries!P$10</f>
        <v>0</v>
      </c>
      <c r="K165" s="46" t="s">
        <v>41</v>
      </c>
      <c r="L165" s="47">
        <f>[14]countries!Q55/[14]countries!Q$10</f>
        <v>0</v>
      </c>
      <c r="M165" s="46" t="s">
        <v>124</v>
      </c>
      <c r="N165" s="47">
        <f>[14]countries!R59/[14]countries!R$10</f>
        <v>0</v>
      </c>
      <c r="O165" s="46" t="s">
        <v>41</v>
      </c>
      <c r="P165" s="47">
        <f>[14]countries!S55/[14]countries!S$10</f>
        <v>0</v>
      </c>
      <c r="Q165" s="46" t="s">
        <v>41</v>
      </c>
      <c r="R165" s="47">
        <f>[14]countries!T55/[14]countries!T$10</f>
        <v>0</v>
      </c>
      <c r="S165" s="46" t="s">
        <v>112</v>
      </c>
      <c r="T165" s="47">
        <f>[14]countries!U45/[14]countries!U$10</f>
        <v>0</v>
      </c>
      <c r="U165" s="46" t="s">
        <v>124</v>
      </c>
      <c r="V165" s="47">
        <f>[14]countries!V59/[14]countries!V$10</f>
        <v>0</v>
      </c>
      <c r="W165" s="46" t="s">
        <v>131</v>
      </c>
      <c r="X165" s="47">
        <f>[14]countries!W68/[14]countries!W$10</f>
        <v>0</v>
      </c>
      <c r="Y165" s="46" t="s">
        <v>333</v>
      </c>
      <c r="Z165" s="47">
        <f>[14]countries!X66/[14]countries!X$10</f>
        <v>0</v>
      </c>
      <c r="AA165" s="47"/>
    </row>
    <row r="166" spans="1:27" hidden="1">
      <c r="A166" s="46" t="s">
        <v>124</v>
      </c>
      <c r="B166" s="47">
        <f>[14]countries!L59/[14]countries!L$10</f>
        <v>0</v>
      </c>
      <c r="C166" s="46" t="s">
        <v>333</v>
      </c>
      <c r="D166" s="47">
        <f>[14]countries!M66/[14]countries!M$10</f>
        <v>0</v>
      </c>
      <c r="E166" s="46" t="s">
        <v>41</v>
      </c>
      <c r="F166" s="47">
        <f>[14]countries!N55/[14]countries!N$10</f>
        <v>0</v>
      </c>
      <c r="G166" s="46" t="s">
        <v>136</v>
      </c>
      <c r="H166" s="47">
        <f>[14]countries!O73/[14]countries!O$10</f>
        <v>0</v>
      </c>
      <c r="I166" s="46" t="s">
        <v>333</v>
      </c>
      <c r="J166" s="47">
        <f>[14]countries!P66/[14]countries!P$10</f>
        <v>0</v>
      </c>
      <c r="K166" s="46" t="s">
        <v>124</v>
      </c>
      <c r="L166" s="47">
        <f>[14]countries!Q59/[14]countries!Q$10</f>
        <v>0</v>
      </c>
      <c r="M166" s="46" t="s">
        <v>333</v>
      </c>
      <c r="N166" s="47">
        <f>[14]countries!R66/[14]countries!R$10</f>
        <v>0</v>
      </c>
      <c r="O166" s="46" t="s">
        <v>124</v>
      </c>
      <c r="P166" s="47">
        <f>[14]countries!S59/[14]countries!S$10</f>
        <v>0</v>
      </c>
      <c r="Q166" s="46" t="s">
        <v>124</v>
      </c>
      <c r="R166" s="47">
        <f>[14]countries!T59/[14]countries!T$10</f>
        <v>0</v>
      </c>
      <c r="S166" s="46" t="s">
        <v>41</v>
      </c>
      <c r="T166" s="47">
        <f>[14]countries!U55/[14]countries!U$10</f>
        <v>0</v>
      </c>
      <c r="U166" s="46" t="s">
        <v>333</v>
      </c>
      <c r="V166" s="47">
        <f>[14]countries!V66/[14]countries!V$10</f>
        <v>0</v>
      </c>
      <c r="W166" s="46" t="s">
        <v>136</v>
      </c>
      <c r="X166" s="47">
        <f>[14]countries!W73/[14]countries!W$10</f>
        <v>0</v>
      </c>
      <c r="Y166" s="46" t="s">
        <v>131</v>
      </c>
      <c r="Z166" s="47">
        <f>[14]countries!X68/[14]countries!X$10</f>
        <v>0</v>
      </c>
      <c r="AA166" s="47"/>
    </row>
    <row r="167" spans="1:27" hidden="1">
      <c r="A167" s="46" t="s">
        <v>333</v>
      </c>
      <c r="B167" s="47">
        <f>[14]countries!L66/[14]countries!L$10</f>
        <v>0</v>
      </c>
      <c r="C167" s="46" t="s">
        <v>131</v>
      </c>
      <c r="D167" s="47">
        <f>[14]countries!M68/[14]countries!M$10</f>
        <v>0</v>
      </c>
      <c r="E167" s="46" t="s">
        <v>124</v>
      </c>
      <c r="F167" s="47">
        <f>[14]countries!N59/[14]countries!N$10</f>
        <v>0</v>
      </c>
      <c r="G167" s="46" t="s">
        <v>144</v>
      </c>
      <c r="H167" s="47">
        <f>[14]countries!O81/[14]countries!O$10</f>
        <v>0</v>
      </c>
      <c r="I167" s="46" t="s">
        <v>131</v>
      </c>
      <c r="J167" s="47">
        <f>[14]countries!P68/[14]countries!P$10</f>
        <v>0</v>
      </c>
      <c r="K167" s="46" t="s">
        <v>333</v>
      </c>
      <c r="L167" s="47">
        <f>[14]countries!Q66/[14]countries!Q$10</f>
        <v>0</v>
      </c>
      <c r="M167" s="46" t="s">
        <v>131</v>
      </c>
      <c r="N167" s="47">
        <f>[14]countries!R68/[14]countries!R$10</f>
        <v>0</v>
      </c>
      <c r="O167" s="46" t="s">
        <v>333</v>
      </c>
      <c r="P167" s="47">
        <f>[14]countries!S66/[14]countries!S$10</f>
        <v>0</v>
      </c>
      <c r="Q167" s="46" t="s">
        <v>333</v>
      </c>
      <c r="R167" s="47">
        <f>[14]countries!T66/[14]countries!T$10</f>
        <v>0</v>
      </c>
      <c r="S167" s="46" t="s">
        <v>124</v>
      </c>
      <c r="T167" s="47">
        <f>[14]countries!U59/[14]countries!U$10</f>
        <v>0</v>
      </c>
      <c r="U167" s="46" t="s">
        <v>131</v>
      </c>
      <c r="V167" s="47">
        <f>[14]countries!V68/[14]countries!V$10</f>
        <v>0</v>
      </c>
      <c r="W167" s="46" t="s">
        <v>144</v>
      </c>
      <c r="X167" s="47">
        <f>[14]countries!W81/[14]countries!W$10</f>
        <v>0</v>
      </c>
      <c r="Y167" s="46" t="s">
        <v>136</v>
      </c>
      <c r="Z167" s="47">
        <f>[14]countries!X73/[14]countries!X$10</f>
        <v>0</v>
      </c>
      <c r="AA167" s="47"/>
    </row>
    <row r="168" spans="1:27" hidden="1">
      <c r="A168" s="46" t="s">
        <v>131</v>
      </c>
      <c r="B168" s="47">
        <f>[14]countries!L68/[14]countries!L$10</f>
        <v>0</v>
      </c>
      <c r="C168" s="46" t="s">
        <v>136</v>
      </c>
      <c r="D168" s="47">
        <f>[14]countries!M73/[14]countries!M$10</f>
        <v>0</v>
      </c>
      <c r="E168" s="46" t="s">
        <v>333</v>
      </c>
      <c r="F168" s="47">
        <f>[14]countries!N66/[14]countries!N$10</f>
        <v>0</v>
      </c>
      <c r="G168" s="46" t="s">
        <v>145</v>
      </c>
      <c r="H168" s="47">
        <f>[14]countries!O84/[14]countries!O$10</f>
        <v>0</v>
      </c>
      <c r="I168" s="46" t="s">
        <v>136</v>
      </c>
      <c r="J168" s="47">
        <f>[14]countries!P73/[14]countries!P$10</f>
        <v>0</v>
      </c>
      <c r="K168" s="46" t="s">
        <v>131</v>
      </c>
      <c r="L168" s="47">
        <f>[14]countries!Q68/[14]countries!Q$10</f>
        <v>0</v>
      </c>
      <c r="M168" s="46" t="s">
        <v>136</v>
      </c>
      <c r="N168" s="47">
        <f>[14]countries!R73/[14]countries!R$10</f>
        <v>0</v>
      </c>
      <c r="O168" s="46" t="s">
        <v>131</v>
      </c>
      <c r="P168" s="47">
        <f>[14]countries!S68/[14]countries!S$10</f>
        <v>0</v>
      </c>
      <c r="Q168" s="46" t="s">
        <v>131</v>
      </c>
      <c r="R168" s="47">
        <f>[14]countries!T68/[14]countries!T$10</f>
        <v>0</v>
      </c>
      <c r="S168" s="46" t="s">
        <v>333</v>
      </c>
      <c r="T168" s="47">
        <f>[14]countries!U66/[14]countries!U$10</f>
        <v>0</v>
      </c>
      <c r="U168" s="46" t="s">
        <v>136</v>
      </c>
      <c r="V168" s="47">
        <f>[14]countries!V73/[14]countries!V$10</f>
        <v>0</v>
      </c>
      <c r="W168" s="46" t="s">
        <v>145</v>
      </c>
      <c r="X168" s="47">
        <f>[14]countries!W84/[14]countries!W$10</f>
        <v>0</v>
      </c>
      <c r="Y168" s="46" t="s">
        <v>144</v>
      </c>
      <c r="Z168" s="47">
        <f>[14]countries!X81/[14]countries!X$10</f>
        <v>0</v>
      </c>
      <c r="AA168" s="47"/>
    </row>
    <row r="169" spans="1:27" hidden="1">
      <c r="A169" s="46" t="s">
        <v>136</v>
      </c>
      <c r="B169" s="47">
        <f>[14]countries!L73/[14]countries!L$10</f>
        <v>0</v>
      </c>
      <c r="C169" s="46" t="s">
        <v>144</v>
      </c>
      <c r="D169" s="47">
        <f>[14]countries!M81/[14]countries!M$10</f>
        <v>0</v>
      </c>
      <c r="E169" s="46" t="s">
        <v>131</v>
      </c>
      <c r="F169" s="47">
        <f>[14]countries!N68/[14]countries!N$10</f>
        <v>0</v>
      </c>
      <c r="G169" s="46" t="s">
        <v>42</v>
      </c>
      <c r="H169" s="47">
        <f>[14]countries!O87/[14]countries!O$10</f>
        <v>0</v>
      </c>
      <c r="I169" s="46" t="s">
        <v>144</v>
      </c>
      <c r="J169" s="47">
        <f>[14]countries!P81/[14]countries!P$10</f>
        <v>0</v>
      </c>
      <c r="K169" s="46" t="s">
        <v>136</v>
      </c>
      <c r="L169" s="47">
        <f>[14]countries!Q73/[14]countries!Q$10</f>
        <v>0</v>
      </c>
      <c r="M169" s="46" t="s">
        <v>144</v>
      </c>
      <c r="N169" s="47">
        <f>[14]countries!R81/[14]countries!R$10</f>
        <v>0</v>
      </c>
      <c r="O169" s="46" t="s">
        <v>136</v>
      </c>
      <c r="P169" s="47">
        <f>[14]countries!S73/[14]countries!S$10</f>
        <v>0</v>
      </c>
      <c r="Q169" s="46" t="s">
        <v>136</v>
      </c>
      <c r="R169" s="47">
        <f>[14]countries!T73/[14]countries!T$10</f>
        <v>0</v>
      </c>
      <c r="S169" s="46" t="s">
        <v>131</v>
      </c>
      <c r="T169" s="47">
        <f>[14]countries!U68/[14]countries!U$10</f>
        <v>0</v>
      </c>
      <c r="U169" s="46" t="s">
        <v>144</v>
      </c>
      <c r="V169" s="47">
        <f>[14]countries!V81/[14]countries!V$10</f>
        <v>0</v>
      </c>
      <c r="W169" s="46" t="s">
        <v>42</v>
      </c>
      <c r="X169" s="47">
        <f>[14]countries!W87/[14]countries!W$10</f>
        <v>0</v>
      </c>
      <c r="Y169" s="46" t="s">
        <v>145</v>
      </c>
      <c r="Z169" s="47">
        <f>[14]countries!X84/[14]countries!X$10</f>
        <v>0</v>
      </c>
      <c r="AA169" s="47"/>
    </row>
    <row r="170" spans="1:27" hidden="1">
      <c r="A170" s="46" t="s">
        <v>144</v>
      </c>
      <c r="B170" s="47">
        <f>[14]countries!L81/[14]countries!L$10</f>
        <v>0</v>
      </c>
      <c r="C170" s="46" t="s">
        <v>145</v>
      </c>
      <c r="D170" s="47">
        <f>[14]countries!M84/[14]countries!M$10</f>
        <v>0</v>
      </c>
      <c r="E170" s="46" t="s">
        <v>136</v>
      </c>
      <c r="F170" s="47">
        <f>[14]countries!N73/[14]countries!N$10</f>
        <v>0</v>
      </c>
      <c r="G170" s="46" t="s">
        <v>18</v>
      </c>
      <c r="H170" s="47">
        <f>[14]countries!O93/[14]countries!O$10</f>
        <v>0</v>
      </c>
      <c r="I170" s="46" t="s">
        <v>145</v>
      </c>
      <c r="J170" s="47">
        <f>[14]countries!P84/[14]countries!P$10</f>
        <v>0</v>
      </c>
      <c r="K170" s="46" t="s">
        <v>144</v>
      </c>
      <c r="L170" s="47">
        <f>[14]countries!Q81/[14]countries!Q$10</f>
        <v>0</v>
      </c>
      <c r="M170" s="46" t="s">
        <v>145</v>
      </c>
      <c r="N170" s="47">
        <f>[14]countries!R84/[14]countries!R$10</f>
        <v>0</v>
      </c>
      <c r="O170" s="46" t="s">
        <v>144</v>
      </c>
      <c r="P170" s="47">
        <f>[14]countries!S81/[14]countries!S$10</f>
        <v>0</v>
      </c>
      <c r="Q170" s="46" t="s">
        <v>144</v>
      </c>
      <c r="R170" s="47">
        <f>[14]countries!T81/[14]countries!T$10</f>
        <v>0</v>
      </c>
      <c r="S170" s="46" t="s">
        <v>136</v>
      </c>
      <c r="T170" s="47">
        <f>[14]countries!U73/[14]countries!U$10</f>
        <v>0</v>
      </c>
      <c r="U170" s="46" t="s">
        <v>145</v>
      </c>
      <c r="V170" s="47">
        <f>[14]countries!V84/[14]countries!V$10</f>
        <v>0</v>
      </c>
      <c r="W170" s="46" t="s">
        <v>18</v>
      </c>
      <c r="X170" s="47">
        <f>[14]countries!W93/[14]countries!W$10</f>
        <v>0</v>
      </c>
      <c r="Y170" s="46" t="s">
        <v>42</v>
      </c>
      <c r="Z170" s="47">
        <f>[14]countries!X87/[14]countries!X$10</f>
        <v>0</v>
      </c>
      <c r="AA170" s="47"/>
    </row>
    <row r="171" spans="1:27" hidden="1">
      <c r="A171" s="46" t="s">
        <v>145</v>
      </c>
      <c r="B171" s="47">
        <f>[14]countries!L84/[14]countries!L$10</f>
        <v>0</v>
      </c>
      <c r="C171" s="46" t="s">
        <v>42</v>
      </c>
      <c r="D171" s="47">
        <f>[14]countries!M87/[14]countries!M$10</f>
        <v>0</v>
      </c>
      <c r="E171" s="46" t="s">
        <v>144</v>
      </c>
      <c r="F171" s="47">
        <f>[14]countries!N81/[14]countries!N$10</f>
        <v>0</v>
      </c>
      <c r="G171" s="46" t="s">
        <v>153</v>
      </c>
      <c r="H171" s="47">
        <f>[14]countries!O95/[14]countries!O$10</f>
        <v>0</v>
      </c>
      <c r="I171" s="46" t="s">
        <v>42</v>
      </c>
      <c r="J171" s="47">
        <f>[14]countries!P87/[14]countries!P$10</f>
        <v>0</v>
      </c>
      <c r="K171" s="46" t="s">
        <v>145</v>
      </c>
      <c r="L171" s="47">
        <f>[14]countries!Q84/[14]countries!Q$10</f>
        <v>0</v>
      </c>
      <c r="M171" s="46" t="s">
        <v>42</v>
      </c>
      <c r="N171" s="47">
        <f>[14]countries!R87/[14]countries!R$10</f>
        <v>0</v>
      </c>
      <c r="O171" s="46" t="s">
        <v>145</v>
      </c>
      <c r="P171" s="47">
        <f>[14]countries!S84/[14]countries!S$10</f>
        <v>0</v>
      </c>
      <c r="Q171" s="46" t="s">
        <v>145</v>
      </c>
      <c r="R171" s="47">
        <f>[14]countries!T84/[14]countries!T$10</f>
        <v>0</v>
      </c>
      <c r="S171" s="46" t="s">
        <v>144</v>
      </c>
      <c r="T171" s="47">
        <f>[14]countries!U81/[14]countries!U$10</f>
        <v>0</v>
      </c>
      <c r="U171" s="46" t="s">
        <v>42</v>
      </c>
      <c r="V171" s="47">
        <f>[14]countries!V87/[14]countries!V$10</f>
        <v>0</v>
      </c>
      <c r="W171" s="46" t="s">
        <v>51</v>
      </c>
      <c r="X171" s="47">
        <f>[14]countries!W96/[14]countries!W$10</f>
        <v>0</v>
      </c>
      <c r="Y171" s="46" t="s">
        <v>18</v>
      </c>
      <c r="Z171" s="47">
        <f>[14]countries!X93/[14]countries!X$10</f>
        <v>0</v>
      </c>
      <c r="AA171" s="47"/>
    </row>
    <row r="172" spans="1:27" hidden="1">
      <c r="A172" s="46" t="s">
        <v>42</v>
      </c>
      <c r="B172" s="47">
        <f>[14]countries!L87/[14]countries!L$10</f>
        <v>0</v>
      </c>
      <c r="C172" s="46" t="s">
        <v>18</v>
      </c>
      <c r="D172" s="47">
        <f>[14]countries!M93/[14]countries!M$10</f>
        <v>0</v>
      </c>
      <c r="E172" s="46" t="s">
        <v>145</v>
      </c>
      <c r="F172" s="47">
        <f>[14]countries!N84/[14]countries!N$10</f>
        <v>0</v>
      </c>
      <c r="G172" s="46" t="s">
        <v>51</v>
      </c>
      <c r="H172" s="47">
        <f>[14]countries!O96/[14]countries!O$10</f>
        <v>0</v>
      </c>
      <c r="I172" s="46" t="s">
        <v>18</v>
      </c>
      <c r="J172" s="47">
        <f>[14]countries!P93/[14]countries!P$10</f>
        <v>0</v>
      </c>
      <c r="K172" s="46" t="s">
        <v>42</v>
      </c>
      <c r="L172" s="47">
        <f>[14]countries!Q87/[14]countries!Q$10</f>
        <v>0</v>
      </c>
      <c r="M172" s="46" t="s">
        <v>18</v>
      </c>
      <c r="N172" s="47">
        <f>[14]countries!R93/[14]countries!R$10</f>
        <v>0</v>
      </c>
      <c r="O172" s="46" t="s">
        <v>42</v>
      </c>
      <c r="P172" s="47">
        <f>[14]countries!S87/[14]countries!S$10</f>
        <v>0</v>
      </c>
      <c r="Q172" s="46" t="s">
        <v>42</v>
      </c>
      <c r="R172" s="47">
        <f>[14]countries!T87/[14]countries!T$10</f>
        <v>0</v>
      </c>
      <c r="S172" s="46" t="s">
        <v>145</v>
      </c>
      <c r="T172" s="47">
        <f>[14]countries!U84/[14]countries!U$10</f>
        <v>0</v>
      </c>
      <c r="U172" s="46" t="s">
        <v>18</v>
      </c>
      <c r="V172" s="47">
        <f>[14]countries!V93/[14]countries!V$10</f>
        <v>0</v>
      </c>
      <c r="W172" s="46" t="s">
        <v>160</v>
      </c>
      <c r="X172" s="47">
        <f>[14]countries!W103/[14]countries!W$10</f>
        <v>0</v>
      </c>
      <c r="Y172" s="46" t="s">
        <v>51</v>
      </c>
      <c r="Z172" s="47">
        <f>[14]countries!X96/[14]countries!X$10</f>
        <v>0</v>
      </c>
      <c r="AA172" s="47"/>
    </row>
    <row r="173" spans="1:27" hidden="1">
      <c r="A173" s="46" t="s">
        <v>18</v>
      </c>
      <c r="B173" s="47">
        <f>[14]countries!L93/[14]countries!L$10</f>
        <v>0</v>
      </c>
      <c r="C173" s="46" t="s">
        <v>153</v>
      </c>
      <c r="D173" s="47">
        <f>[14]countries!M95/[14]countries!M$10</f>
        <v>0</v>
      </c>
      <c r="E173" s="46" t="s">
        <v>42</v>
      </c>
      <c r="F173" s="47">
        <f>[14]countries!N87/[14]countries!N$10</f>
        <v>0</v>
      </c>
      <c r="G173" s="46" t="s">
        <v>159</v>
      </c>
      <c r="H173" s="47">
        <f>[14]countries!O102/[14]countries!O$10</f>
        <v>0</v>
      </c>
      <c r="I173" s="46" t="s">
        <v>153</v>
      </c>
      <c r="J173" s="47">
        <f>[14]countries!P95/[14]countries!P$10</f>
        <v>0</v>
      </c>
      <c r="K173" s="46" t="s">
        <v>18</v>
      </c>
      <c r="L173" s="47">
        <f>[14]countries!Q93/[14]countries!Q$10</f>
        <v>0</v>
      </c>
      <c r="M173" s="46" t="s">
        <v>153</v>
      </c>
      <c r="N173" s="47">
        <f>[14]countries!R95/[14]countries!R$10</f>
        <v>0</v>
      </c>
      <c r="O173" s="46" t="s">
        <v>18</v>
      </c>
      <c r="P173" s="47">
        <f>[14]countries!S93/[14]countries!S$10</f>
        <v>0</v>
      </c>
      <c r="Q173" s="46" t="s">
        <v>18</v>
      </c>
      <c r="R173" s="47">
        <f>[14]countries!T93/[14]countries!T$10</f>
        <v>0</v>
      </c>
      <c r="S173" s="46" t="s">
        <v>42</v>
      </c>
      <c r="T173" s="47">
        <f>[14]countries!U87/[14]countries!U$10</f>
        <v>0</v>
      </c>
      <c r="U173" s="46" t="s">
        <v>51</v>
      </c>
      <c r="V173" s="47">
        <f>[14]countries!V96/[14]countries!V$10</f>
        <v>0</v>
      </c>
      <c r="W173" s="46" t="s">
        <v>53</v>
      </c>
      <c r="X173" s="47">
        <f>[14]countries!W110/[14]countries!W$10</f>
        <v>0</v>
      </c>
      <c r="Y173" s="46" t="s">
        <v>160</v>
      </c>
      <c r="Z173" s="47">
        <f>[14]countries!X103/[14]countries!X$10</f>
        <v>0</v>
      </c>
      <c r="AA173" s="47"/>
    </row>
    <row r="174" spans="1:27" hidden="1">
      <c r="A174" s="46" t="s">
        <v>153</v>
      </c>
      <c r="B174" s="47">
        <f>[14]countries!L95/[14]countries!L$10</f>
        <v>0</v>
      </c>
      <c r="C174" s="46" t="s">
        <v>51</v>
      </c>
      <c r="D174" s="47">
        <f>[14]countries!M96/[14]countries!M$10</f>
        <v>0</v>
      </c>
      <c r="E174" s="46" t="s">
        <v>18</v>
      </c>
      <c r="F174" s="47">
        <f>[14]countries!N93/[14]countries!N$10</f>
        <v>0</v>
      </c>
      <c r="G174" s="46" t="s">
        <v>160</v>
      </c>
      <c r="H174" s="47">
        <f>[14]countries!O103/[14]countries!O$10</f>
        <v>0</v>
      </c>
      <c r="I174" s="46" t="s">
        <v>51</v>
      </c>
      <c r="J174" s="47">
        <f>[14]countries!P96/[14]countries!P$10</f>
        <v>0</v>
      </c>
      <c r="K174" s="46" t="s">
        <v>153</v>
      </c>
      <c r="L174" s="47">
        <f>[14]countries!Q95/[14]countries!Q$10</f>
        <v>0</v>
      </c>
      <c r="M174" s="46" t="s">
        <v>51</v>
      </c>
      <c r="N174" s="47">
        <f>[14]countries!R96/[14]countries!R$10</f>
        <v>0</v>
      </c>
      <c r="O174" s="46" t="s">
        <v>153</v>
      </c>
      <c r="P174" s="47">
        <f>[14]countries!S95/[14]countries!S$10</f>
        <v>0</v>
      </c>
      <c r="Q174" s="46" t="s">
        <v>153</v>
      </c>
      <c r="R174" s="47">
        <f>[14]countries!T95/[14]countries!T$10</f>
        <v>0</v>
      </c>
      <c r="S174" s="46" t="s">
        <v>18</v>
      </c>
      <c r="T174" s="47">
        <f>[14]countries!U93/[14]countries!U$10</f>
        <v>0</v>
      </c>
      <c r="U174" s="46" t="s">
        <v>160</v>
      </c>
      <c r="V174" s="47">
        <f>[14]countries!V103/[14]countries!V$10</f>
        <v>0</v>
      </c>
      <c r="W174" s="46" t="s">
        <v>169</v>
      </c>
      <c r="X174" s="47">
        <f>[14]countries!W114/[14]countries!W$10</f>
        <v>0</v>
      </c>
      <c r="Y174" s="46" t="s">
        <v>53</v>
      </c>
      <c r="Z174" s="47">
        <f>[14]countries!X110/[14]countries!X$10</f>
        <v>0</v>
      </c>
      <c r="AA174" s="47"/>
    </row>
    <row r="175" spans="1:27" hidden="1">
      <c r="A175" s="46" t="s">
        <v>51</v>
      </c>
      <c r="B175" s="47">
        <f>[14]countries!L96/[14]countries!L$10</f>
        <v>0</v>
      </c>
      <c r="C175" s="46" t="s">
        <v>159</v>
      </c>
      <c r="D175" s="47">
        <f>[14]countries!M102/[14]countries!M$10</f>
        <v>0</v>
      </c>
      <c r="E175" s="46" t="s">
        <v>153</v>
      </c>
      <c r="F175" s="47">
        <f>[14]countries!N95/[14]countries!N$10</f>
        <v>0</v>
      </c>
      <c r="G175" s="46" t="s">
        <v>53</v>
      </c>
      <c r="H175" s="47">
        <f>[14]countries!O110/[14]countries!O$10</f>
        <v>0</v>
      </c>
      <c r="I175" s="46" t="s">
        <v>159</v>
      </c>
      <c r="J175" s="47">
        <f>[14]countries!P102/[14]countries!P$10</f>
        <v>0</v>
      </c>
      <c r="K175" s="46" t="s">
        <v>51</v>
      </c>
      <c r="L175" s="47">
        <f>[14]countries!Q96/[14]countries!Q$10</f>
        <v>0</v>
      </c>
      <c r="M175" s="46" t="s">
        <v>160</v>
      </c>
      <c r="N175" s="47">
        <f>[14]countries!R103/[14]countries!R$10</f>
        <v>0</v>
      </c>
      <c r="O175" s="46" t="s">
        <v>51</v>
      </c>
      <c r="P175" s="47">
        <f>[14]countries!S96/[14]countries!S$10</f>
        <v>0</v>
      </c>
      <c r="Q175" s="46" t="s">
        <v>51</v>
      </c>
      <c r="R175" s="47">
        <f>[14]countries!T96/[14]countries!T$10</f>
        <v>0</v>
      </c>
      <c r="S175" s="46" t="s">
        <v>51</v>
      </c>
      <c r="T175" s="47">
        <f>[14]countries!U96/[14]countries!U$10</f>
        <v>0</v>
      </c>
      <c r="U175" s="46" t="s">
        <v>53</v>
      </c>
      <c r="V175" s="47">
        <f>[14]countries!V110/[14]countries!V$10</f>
        <v>0</v>
      </c>
      <c r="W175" s="46" t="s">
        <v>170</v>
      </c>
      <c r="X175" s="47">
        <f>[14]countries!W115/[14]countries!W$10</f>
        <v>0</v>
      </c>
      <c r="Y175" s="46" t="s">
        <v>169</v>
      </c>
      <c r="Z175" s="47">
        <f>[14]countries!X114/[14]countries!X$10</f>
        <v>0</v>
      </c>
      <c r="AA175" s="47"/>
    </row>
    <row r="176" spans="1:27" hidden="1">
      <c r="A176" s="46" t="s">
        <v>159</v>
      </c>
      <c r="B176" s="47">
        <f>[14]countries!L102/[14]countries!L$10</f>
        <v>0</v>
      </c>
      <c r="C176" s="46" t="s">
        <v>160</v>
      </c>
      <c r="D176" s="47">
        <f>[14]countries!M103/[14]countries!M$10</f>
        <v>0</v>
      </c>
      <c r="E176" s="46" t="s">
        <v>51</v>
      </c>
      <c r="F176" s="47">
        <f>[14]countries!N96/[14]countries!N$10</f>
        <v>0</v>
      </c>
      <c r="G176" s="46" t="s">
        <v>170</v>
      </c>
      <c r="H176" s="47">
        <f>[14]countries!O115/[14]countries!O$10</f>
        <v>0</v>
      </c>
      <c r="I176" s="46" t="s">
        <v>160</v>
      </c>
      <c r="J176" s="47">
        <f>[14]countries!P103/[14]countries!P$10</f>
        <v>0</v>
      </c>
      <c r="K176" s="46" t="s">
        <v>160</v>
      </c>
      <c r="L176" s="47">
        <f>[14]countries!Q103/[14]countries!Q$10</f>
        <v>0</v>
      </c>
      <c r="M176" s="46" t="s">
        <v>53</v>
      </c>
      <c r="N176" s="47">
        <f>[14]countries!R110/[14]countries!R$10</f>
        <v>0</v>
      </c>
      <c r="O176" s="46" t="s">
        <v>160</v>
      </c>
      <c r="P176" s="47">
        <f>[14]countries!S103/[14]countries!S$10</f>
        <v>0</v>
      </c>
      <c r="Q176" s="46" t="s">
        <v>160</v>
      </c>
      <c r="R176" s="47">
        <f>[14]countries!T103/[14]countries!T$10</f>
        <v>0</v>
      </c>
      <c r="S176" s="46" t="s">
        <v>160</v>
      </c>
      <c r="T176" s="47">
        <f>[14]countries!U103/[14]countries!U$10</f>
        <v>0</v>
      </c>
      <c r="U176" s="46" t="s">
        <v>170</v>
      </c>
      <c r="V176" s="47">
        <f>[14]countries!V115/[14]countries!V$10</f>
        <v>0</v>
      </c>
      <c r="W176" s="46" t="s">
        <v>182</v>
      </c>
      <c r="X176" s="47">
        <f>[14]countries!W128/[14]countries!W$10</f>
        <v>0</v>
      </c>
      <c r="Y176" s="46" t="s">
        <v>170</v>
      </c>
      <c r="Z176" s="47">
        <f>[14]countries!X115/[14]countries!X$10</f>
        <v>0</v>
      </c>
      <c r="AA176" s="47"/>
    </row>
    <row r="177" spans="1:27" hidden="1">
      <c r="A177" s="46" t="s">
        <v>160</v>
      </c>
      <c r="B177" s="47">
        <f>[14]countries!L103/[14]countries!L$10</f>
        <v>0</v>
      </c>
      <c r="C177" s="46" t="s">
        <v>170</v>
      </c>
      <c r="D177" s="47">
        <f>[14]countries!M115/[14]countries!M$10</f>
        <v>0</v>
      </c>
      <c r="E177" s="46" t="s">
        <v>159</v>
      </c>
      <c r="F177" s="47">
        <f>[14]countries!N102/[14]countries!N$10</f>
        <v>0</v>
      </c>
      <c r="G177" s="46" t="s">
        <v>182</v>
      </c>
      <c r="H177" s="47">
        <f>[14]countries!O128/[14]countries!O$10</f>
        <v>0</v>
      </c>
      <c r="I177" s="46" t="s">
        <v>53</v>
      </c>
      <c r="J177" s="47">
        <f>[14]countries!P110/[14]countries!P$10</f>
        <v>0</v>
      </c>
      <c r="K177" s="46" t="s">
        <v>53</v>
      </c>
      <c r="L177" s="47">
        <f>[14]countries!Q110/[14]countries!Q$10</f>
        <v>0</v>
      </c>
      <c r="M177" s="46" t="s">
        <v>170</v>
      </c>
      <c r="N177" s="47">
        <f>[14]countries!R115/[14]countries!R$10</f>
        <v>0</v>
      </c>
      <c r="O177" s="46" t="s">
        <v>53</v>
      </c>
      <c r="P177" s="47">
        <f>[14]countries!S110/[14]countries!S$10</f>
        <v>0</v>
      </c>
      <c r="Q177" s="46" t="s">
        <v>53</v>
      </c>
      <c r="R177" s="47">
        <f>[14]countries!T110/[14]countries!T$10</f>
        <v>0</v>
      </c>
      <c r="S177" s="46" t="s">
        <v>53</v>
      </c>
      <c r="T177" s="47">
        <f>[14]countries!U110/[14]countries!U$10</f>
        <v>0</v>
      </c>
      <c r="U177" s="46" t="s">
        <v>182</v>
      </c>
      <c r="V177" s="47">
        <f>[14]countries!V128/[14]countries!V$10</f>
        <v>0</v>
      </c>
      <c r="W177" s="46" t="s">
        <v>183</v>
      </c>
      <c r="X177" s="47">
        <f>[14]countries!W129/[14]countries!W$10</f>
        <v>0</v>
      </c>
      <c r="Y177" s="46" t="s">
        <v>182</v>
      </c>
      <c r="Z177" s="47">
        <f>[14]countries!X128/[14]countries!X$10</f>
        <v>0</v>
      </c>
      <c r="AA177" s="47"/>
    </row>
    <row r="178" spans="1:27" hidden="1">
      <c r="A178" s="46" t="s">
        <v>170</v>
      </c>
      <c r="B178" s="47">
        <f>[14]countries!L115/[14]countries!L$10</f>
        <v>0</v>
      </c>
      <c r="C178" s="46" t="s">
        <v>175</v>
      </c>
      <c r="D178" s="47">
        <f>[14]countries!M120/[14]countries!M$10</f>
        <v>0</v>
      </c>
      <c r="E178" s="46" t="s">
        <v>160</v>
      </c>
      <c r="F178" s="47">
        <f>[14]countries!N103/[14]countries!N$10</f>
        <v>0</v>
      </c>
      <c r="G178" s="46" t="s">
        <v>183</v>
      </c>
      <c r="H178" s="47">
        <f>[14]countries!O129/[14]countries!O$10</f>
        <v>0</v>
      </c>
      <c r="I178" s="46" t="s">
        <v>170</v>
      </c>
      <c r="J178" s="47">
        <f>[14]countries!P115/[14]countries!P$10</f>
        <v>0</v>
      </c>
      <c r="K178" s="46" t="s">
        <v>170</v>
      </c>
      <c r="L178" s="47">
        <f>[14]countries!Q115/[14]countries!Q$10</f>
        <v>0</v>
      </c>
      <c r="M178" s="46" t="s">
        <v>182</v>
      </c>
      <c r="N178" s="47">
        <f>[14]countries!R128/[14]countries!R$10</f>
        <v>0</v>
      </c>
      <c r="O178" s="46" t="s">
        <v>170</v>
      </c>
      <c r="P178" s="47">
        <f>[14]countries!S115/[14]countries!S$10</f>
        <v>0</v>
      </c>
      <c r="Q178" s="46" t="s">
        <v>170</v>
      </c>
      <c r="R178" s="47">
        <f>[14]countries!T115/[14]countries!T$10</f>
        <v>0</v>
      </c>
      <c r="S178" s="46" t="s">
        <v>170</v>
      </c>
      <c r="T178" s="47">
        <f>[14]countries!U115/[14]countries!U$10</f>
        <v>0</v>
      </c>
      <c r="U178" s="46" t="s">
        <v>183</v>
      </c>
      <c r="V178" s="47">
        <f>[14]countries!V129/[14]countries!V$10</f>
        <v>0</v>
      </c>
      <c r="W178" s="46" t="s">
        <v>188</v>
      </c>
      <c r="X178" s="47">
        <f>[14]countries!W134/[14]countries!W$10</f>
        <v>0</v>
      </c>
      <c r="Y178" s="46" t="s">
        <v>183</v>
      </c>
      <c r="Z178" s="47">
        <f>[14]countries!X129/[14]countries!X$10</f>
        <v>0</v>
      </c>
      <c r="AA178" s="47"/>
    </row>
    <row r="179" spans="1:27" hidden="1">
      <c r="A179" s="46" t="s">
        <v>175</v>
      </c>
      <c r="B179" s="47">
        <f>[14]countries!L120/[14]countries!L$10</f>
        <v>0</v>
      </c>
      <c r="C179" s="46" t="s">
        <v>182</v>
      </c>
      <c r="D179" s="47">
        <f>[14]countries!M128/[14]countries!M$10</f>
        <v>0</v>
      </c>
      <c r="E179" s="46" t="s">
        <v>170</v>
      </c>
      <c r="F179" s="47">
        <f>[14]countries!N115/[14]countries!N$10</f>
        <v>0</v>
      </c>
      <c r="G179" s="46" t="s">
        <v>188</v>
      </c>
      <c r="H179" s="47">
        <f>[14]countries!O134/[14]countries!O$10</f>
        <v>0</v>
      </c>
      <c r="I179" s="46" t="s">
        <v>182</v>
      </c>
      <c r="J179" s="47">
        <f>[14]countries!P128/[14]countries!P$10</f>
        <v>0</v>
      </c>
      <c r="K179" s="46" t="s">
        <v>182</v>
      </c>
      <c r="L179" s="47">
        <f>[14]countries!Q128/[14]countries!Q$10</f>
        <v>0</v>
      </c>
      <c r="M179" s="46" t="s">
        <v>183</v>
      </c>
      <c r="N179" s="47">
        <f>[14]countries!R129/[14]countries!R$10</f>
        <v>0</v>
      </c>
      <c r="O179" s="46" t="s">
        <v>182</v>
      </c>
      <c r="P179" s="47">
        <f>[14]countries!S128/[14]countries!S$10</f>
        <v>0</v>
      </c>
      <c r="Q179" s="46" t="s">
        <v>182</v>
      </c>
      <c r="R179" s="47">
        <f>[14]countries!T128/[14]countries!T$10</f>
        <v>0</v>
      </c>
      <c r="S179" s="46" t="s">
        <v>182</v>
      </c>
      <c r="T179" s="47">
        <f>[14]countries!U128/[14]countries!U$10</f>
        <v>0</v>
      </c>
      <c r="U179" s="46" t="s">
        <v>188</v>
      </c>
      <c r="V179" s="47">
        <f>[14]countries!V134/[14]countries!V$10</f>
        <v>0</v>
      </c>
      <c r="W179" s="46" t="s">
        <v>55</v>
      </c>
      <c r="X179" s="47">
        <f>[14]countries!W135/[14]countries!W$10</f>
        <v>0</v>
      </c>
      <c r="Y179" s="46" t="s">
        <v>188</v>
      </c>
      <c r="Z179" s="47">
        <f>[14]countries!X134/[14]countries!X$10</f>
        <v>0</v>
      </c>
      <c r="AA179" s="47"/>
    </row>
    <row r="180" spans="1:27" hidden="1">
      <c r="A180" s="46" t="s">
        <v>182</v>
      </c>
      <c r="B180" s="47">
        <f>[14]countries!L128/[14]countries!L$10</f>
        <v>0</v>
      </c>
      <c r="C180" s="46" t="s">
        <v>183</v>
      </c>
      <c r="D180" s="47">
        <f>[14]countries!M129/[14]countries!M$10</f>
        <v>0</v>
      </c>
      <c r="E180" s="46" t="s">
        <v>175</v>
      </c>
      <c r="F180" s="47">
        <f>[14]countries!N120/[14]countries!N$10</f>
        <v>0</v>
      </c>
      <c r="G180" s="46" t="s">
        <v>196</v>
      </c>
      <c r="H180" s="47">
        <f>[14]countries!O143/[14]countries!O$10</f>
        <v>0</v>
      </c>
      <c r="I180" s="46" t="s">
        <v>183</v>
      </c>
      <c r="J180" s="47">
        <f>[14]countries!P129/[14]countries!P$10</f>
        <v>0</v>
      </c>
      <c r="K180" s="46" t="s">
        <v>183</v>
      </c>
      <c r="L180" s="47">
        <f>[14]countries!Q129/[14]countries!Q$10</f>
        <v>0</v>
      </c>
      <c r="M180" s="46" t="s">
        <v>188</v>
      </c>
      <c r="N180" s="47">
        <f>[14]countries!R134/[14]countries!R$10</f>
        <v>0</v>
      </c>
      <c r="O180" s="46" t="s">
        <v>183</v>
      </c>
      <c r="P180" s="47">
        <f>[14]countries!S129/[14]countries!S$10</f>
        <v>0</v>
      </c>
      <c r="Q180" s="46" t="s">
        <v>183</v>
      </c>
      <c r="R180" s="47">
        <f>[14]countries!T129/[14]countries!T$10</f>
        <v>0</v>
      </c>
      <c r="S180" s="46" t="s">
        <v>183</v>
      </c>
      <c r="T180" s="47">
        <f>[14]countries!U129/[14]countries!U$10</f>
        <v>0</v>
      </c>
      <c r="U180" s="46" t="s">
        <v>196</v>
      </c>
      <c r="V180" s="47">
        <f>[14]countries!V143/[14]countries!V$10</f>
        <v>0</v>
      </c>
      <c r="W180" s="46" t="s">
        <v>196</v>
      </c>
      <c r="X180" s="47">
        <f>[14]countries!W143/[14]countries!W$10</f>
        <v>0</v>
      </c>
      <c r="Y180" s="46" t="s">
        <v>55</v>
      </c>
      <c r="Z180" s="47">
        <f>[14]countries!X135/[14]countries!X$10</f>
        <v>0</v>
      </c>
      <c r="AA180" s="47"/>
    </row>
    <row r="181" spans="1:27" hidden="1">
      <c r="A181" s="46" t="s">
        <v>183</v>
      </c>
      <c r="B181" s="47">
        <f>[14]countries!L129/[14]countries!L$10</f>
        <v>0</v>
      </c>
      <c r="C181" s="46" t="s">
        <v>188</v>
      </c>
      <c r="D181" s="47">
        <f>[14]countries!M134/[14]countries!M$10</f>
        <v>0</v>
      </c>
      <c r="E181" s="46" t="s">
        <v>182</v>
      </c>
      <c r="F181" s="47">
        <f>[14]countries!N128/[14]countries!N$10</f>
        <v>0</v>
      </c>
      <c r="G181" s="46" t="s">
        <v>56</v>
      </c>
      <c r="H181" s="47">
        <f>[14]countries!O152/[14]countries!O$10</f>
        <v>0</v>
      </c>
      <c r="I181" s="46" t="s">
        <v>188</v>
      </c>
      <c r="J181" s="47">
        <f>[14]countries!P134/[14]countries!P$10</f>
        <v>0</v>
      </c>
      <c r="K181" s="46" t="s">
        <v>188</v>
      </c>
      <c r="L181" s="47">
        <f>[14]countries!Q134/[14]countries!Q$10</f>
        <v>0</v>
      </c>
      <c r="M181" s="46" t="s">
        <v>196</v>
      </c>
      <c r="N181" s="47">
        <f>[14]countries!R143/[14]countries!R$10</f>
        <v>0</v>
      </c>
      <c r="O181" s="46" t="s">
        <v>188</v>
      </c>
      <c r="P181" s="47">
        <f>[14]countries!S134/[14]countries!S$10</f>
        <v>0</v>
      </c>
      <c r="Q181" s="46" t="s">
        <v>188</v>
      </c>
      <c r="R181" s="47">
        <f>[14]countries!T134/[14]countries!T$10</f>
        <v>0</v>
      </c>
      <c r="S181" s="46" t="s">
        <v>188</v>
      </c>
      <c r="T181" s="47">
        <f>[14]countries!U134/[14]countries!U$10</f>
        <v>0</v>
      </c>
      <c r="U181" s="46" t="s">
        <v>200</v>
      </c>
      <c r="V181" s="47">
        <f>[14]countries!V147/[14]countries!V$10</f>
        <v>0</v>
      </c>
      <c r="W181" s="46" t="s">
        <v>200</v>
      </c>
      <c r="X181" s="47">
        <f>[14]countries!W147/[14]countries!W$10</f>
        <v>0</v>
      </c>
      <c r="Y181" s="46" t="s">
        <v>196</v>
      </c>
      <c r="Z181" s="47">
        <f>[14]countries!X143/[14]countries!X$10</f>
        <v>0</v>
      </c>
      <c r="AA181" s="47"/>
    </row>
    <row r="182" spans="1:27" hidden="1">
      <c r="A182" s="46" t="s">
        <v>188</v>
      </c>
      <c r="B182" s="47">
        <f>[14]countries!L134/[14]countries!L$10</f>
        <v>0</v>
      </c>
      <c r="C182" s="46" t="s">
        <v>196</v>
      </c>
      <c r="D182" s="47">
        <f>[14]countries!M143/[14]countries!M$10</f>
        <v>0</v>
      </c>
      <c r="E182" s="46" t="s">
        <v>183</v>
      </c>
      <c r="F182" s="47">
        <f>[14]countries!N129/[14]countries!N$10</f>
        <v>0</v>
      </c>
      <c r="G182" s="46" t="s">
        <v>37</v>
      </c>
      <c r="H182" s="47">
        <f>[14]countries!O153/[14]countries!O$10</f>
        <v>0</v>
      </c>
      <c r="I182" s="46" t="s">
        <v>196</v>
      </c>
      <c r="J182" s="47">
        <f>[14]countries!P143/[14]countries!P$10</f>
        <v>0</v>
      </c>
      <c r="K182" s="46" t="s">
        <v>196</v>
      </c>
      <c r="L182" s="47">
        <f>[14]countries!Q143/[14]countries!Q$10</f>
        <v>0</v>
      </c>
      <c r="M182" s="46" t="s">
        <v>56</v>
      </c>
      <c r="N182" s="47">
        <f>[14]countries!R152/[14]countries!R$10</f>
        <v>0</v>
      </c>
      <c r="O182" s="46" t="s">
        <v>196</v>
      </c>
      <c r="P182" s="47">
        <f>[14]countries!S143/[14]countries!S$10</f>
        <v>0</v>
      </c>
      <c r="Q182" s="46" t="s">
        <v>196</v>
      </c>
      <c r="R182" s="47">
        <f>[14]countries!T143/[14]countries!T$10</f>
        <v>0</v>
      </c>
      <c r="S182" s="46" t="s">
        <v>196</v>
      </c>
      <c r="T182" s="47">
        <f>[14]countries!U143/[14]countries!U$10</f>
        <v>0</v>
      </c>
      <c r="U182" s="46" t="s">
        <v>56</v>
      </c>
      <c r="V182" s="47">
        <f>[14]countries!V152/[14]countries!V$10</f>
        <v>0</v>
      </c>
      <c r="W182" s="46" t="s">
        <v>56</v>
      </c>
      <c r="X182" s="47">
        <f>[14]countries!W152/[14]countries!W$10</f>
        <v>0</v>
      </c>
      <c r="Y182" s="46" t="s">
        <v>200</v>
      </c>
      <c r="Z182" s="47">
        <f>[14]countries!X147/[14]countries!X$10</f>
        <v>0</v>
      </c>
      <c r="AA182" s="47"/>
    </row>
    <row r="183" spans="1:27" hidden="1">
      <c r="A183" s="46" t="s">
        <v>196</v>
      </c>
      <c r="B183" s="47">
        <f>[14]countries!L143/[14]countries!L$10</f>
        <v>0</v>
      </c>
      <c r="C183" s="46" t="s">
        <v>56</v>
      </c>
      <c r="D183" s="47">
        <f>[14]countries!M152/[14]countries!M$10</f>
        <v>0</v>
      </c>
      <c r="E183" s="46" t="s">
        <v>188</v>
      </c>
      <c r="F183" s="47">
        <f>[14]countries!N134/[14]countries!N$10</f>
        <v>0</v>
      </c>
      <c r="G183" s="46" t="s">
        <v>208</v>
      </c>
      <c r="H183" s="47">
        <f>[14]countries!O157/[14]countries!O$10</f>
        <v>0</v>
      </c>
      <c r="I183" s="46" t="s">
        <v>56</v>
      </c>
      <c r="J183" s="47">
        <f>[14]countries!P152/[14]countries!P$10</f>
        <v>0</v>
      </c>
      <c r="K183" s="46" t="s">
        <v>56</v>
      </c>
      <c r="L183" s="47">
        <f>[14]countries!Q152/[14]countries!Q$10</f>
        <v>0</v>
      </c>
      <c r="M183" s="46" t="s">
        <v>37</v>
      </c>
      <c r="N183" s="47">
        <f>[14]countries!R153/[14]countries!R$10</f>
        <v>0</v>
      </c>
      <c r="O183" s="46" t="s">
        <v>56</v>
      </c>
      <c r="P183" s="47">
        <f>[14]countries!S152/[14]countries!S$10</f>
        <v>0</v>
      </c>
      <c r="Q183" s="46" t="s">
        <v>200</v>
      </c>
      <c r="R183" s="47">
        <f>[14]countries!T147/[14]countries!T$10</f>
        <v>0</v>
      </c>
      <c r="S183" s="46" t="s">
        <v>200</v>
      </c>
      <c r="T183" s="47">
        <f>[14]countries!U147/[14]countries!U$10</f>
        <v>0</v>
      </c>
      <c r="U183" s="46" t="s">
        <v>37</v>
      </c>
      <c r="V183" s="47">
        <f>[14]countries!V153/[14]countries!V$10</f>
        <v>0</v>
      </c>
      <c r="W183" s="46" t="s">
        <v>37</v>
      </c>
      <c r="X183" s="47">
        <f>[14]countries!W153/[14]countries!W$10</f>
        <v>0</v>
      </c>
      <c r="Y183" s="46" t="s">
        <v>56</v>
      </c>
      <c r="Z183" s="47">
        <f>[14]countries!X152/[14]countries!X$10</f>
        <v>0</v>
      </c>
      <c r="AA183" s="47"/>
    </row>
    <row r="184" spans="1:27" hidden="1">
      <c r="A184" s="46" t="s">
        <v>56</v>
      </c>
      <c r="B184" s="47">
        <f>[14]countries!L152/[14]countries!L$10</f>
        <v>0</v>
      </c>
      <c r="C184" s="46" t="s">
        <v>208</v>
      </c>
      <c r="D184" s="47">
        <f>[14]countries!M157/[14]countries!M$10</f>
        <v>0</v>
      </c>
      <c r="E184" s="46" t="s">
        <v>196</v>
      </c>
      <c r="F184" s="47">
        <f>[14]countries!N143/[14]countries!N$10</f>
        <v>0</v>
      </c>
      <c r="G184" s="46" t="s">
        <v>231</v>
      </c>
      <c r="H184" s="47">
        <f>[14]countries!O182/[14]countries!O$10</f>
        <v>0</v>
      </c>
      <c r="I184" s="46" t="s">
        <v>37</v>
      </c>
      <c r="J184" s="47">
        <f>[14]countries!P153/[14]countries!P$10</f>
        <v>0</v>
      </c>
      <c r="K184" s="46" t="s">
        <v>37</v>
      </c>
      <c r="L184" s="47">
        <f>[14]countries!Q153/[14]countries!Q$10</f>
        <v>0</v>
      </c>
      <c r="M184" s="46" t="s">
        <v>208</v>
      </c>
      <c r="N184" s="47">
        <f>[14]countries!R157/[14]countries!R$10</f>
        <v>0</v>
      </c>
      <c r="O184" s="46" t="s">
        <v>37</v>
      </c>
      <c r="P184" s="47">
        <f>[14]countries!S153/[14]countries!S$10</f>
        <v>0</v>
      </c>
      <c r="Q184" s="46" t="s">
        <v>56</v>
      </c>
      <c r="R184" s="47">
        <f>[14]countries!T152/[14]countries!T$10</f>
        <v>0</v>
      </c>
      <c r="S184" s="46" t="s">
        <v>56</v>
      </c>
      <c r="T184" s="47">
        <f>[14]countries!U152/[14]countries!U$10</f>
        <v>0</v>
      </c>
      <c r="U184" s="46" t="s">
        <v>208</v>
      </c>
      <c r="V184" s="47">
        <f>[14]countries!V157/[14]countries!V$10</f>
        <v>0</v>
      </c>
      <c r="W184" s="46" t="s">
        <v>225</v>
      </c>
      <c r="X184" s="47">
        <f>[14]countries!W175/[14]countries!W$10</f>
        <v>0</v>
      </c>
      <c r="Y184" s="46" t="s">
        <v>37</v>
      </c>
      <c r="Z184" s="47">
        <f>[14]countries!X153/[14]countries!X$10</f>
        <v>0</v>
      </c>
      <c r="AA184" s="47"/>
    </row>
    <row r="185" spans="1:27" hidden="1">
      <c r="A185" s="46" t="s">
        <v>208</v>
      </c>
      <c r="B185" s="47">
        <f>[14]countries!L157/[14]countries!L$10</f>
        <v>0</v>
      </c>
      <c r="C185" s="46" t="s">
        <v>231</v>
      </c>
      <c r="D185" s="47">
        <f>[14]countries!M182/[14]countries!M$10</f>
        <v>0</v>
      </c>
      <c r="E185" s="46" t="s">
        <v>56</v>
      </c>
      <c r="F185" s="47">
        <f>[14]countries!N152/[14]countries!N$10</f>
        <v>0</v>
      </c>
      <c r="G185" s="46" t="s">
        <v>9</v>
      </c>
      <c r="H185" s="47">
        <f>[14]countries!O183/[14]countries!O$10</f>
        <v>0</v>
      </c>
      <c r="I185" s="46" t="s">
        <v>208</v>
      </c>
      <c r="J185" s="47">
        <f>[14]countries!P157/[14]countries!P$10</f>
        <v>0</v>
      </c>
      <c r="K185" s="46" t="s">
        <v>208</v>
      </c>
      <c r="L185" s="47">
        <f>[14]countries!Q157/[14]countries!Q$10</f>
        <v>0</v>
      </c>
      <c r="M185" s="46" t="s">
        <v>9</v>
      </c>
      <c r="N185" s="47">
        <f>[14]countries!R183/[14]countries!R$10</f>
        <v>0</v>
      </c>
      <c r="O185" s="46" t="s">
        <v>208</v>
      </c>
      <c r="P185" s="47">
        <f>[14]countries!S157/[14]countries!S$10</f>
        <v>0</v>
      </c>
      <c r="Q185" s="46" t="s">
        <v>37</v>
      </c>
      <c r="R185" s="47">
        <f>[14]countries!T153/[14]countries!T$10</f>
        <v>0</v>
      </c>
      <c r="S185" s="46" t="s">
        <v>37</v>
      </c>
      <c r="T185" s="47">
        <f>[14]countries!U153/[14]countries!U$10</f>
        <v>0</v>
      </c>
      <c r="U185" s="46" t="s">
        <v>228</v>
      </c>
      <c r="V185" s="47">
        <f>[14]countries!V179/[14]countries!V$10</f>
        <v>0</v>
      </c>
      <c r="W185" s="46" t="s">
        <v>228</v>
      </c>
      <c r="X185" s="47">
        <f>[14]countries!W179/[14]countries!W$10</f>
        <v>0</v>
      </c>
      <c r="Y185" s="46" t="s">
        <v>225</v>
      </c>
      <c r="Z185" s="47">
        <f>[14]countries!X175/[14]countries!X$10</f>
        <v>0</v>
      </c>
      <c r="AA185" s="47"/>
    </row>
    <row r="186" spans="1:27" hidden="1">
      <c r="A186" s="46" t="s">
        <v>231</v>
      </c>
      <c r="B186" s="47">
        <f>[14]countries!L182/[14]countries!L$10</f>
        <v>0</v>
      </c>
      <c r="C186" s="46" t="s">
        <v>9</v>
      </c>
      <c r="D186" s="47">
        <f>[14]countries!M183/[14]countries!M$10</f>
        <v>0</v>
      </c>
      <c r="E186" s="46" t="s">
        <v>208</v>
      </c>
      <c r="F186" s="47">
        <f>[14]countries!N157/[14]countries!N$10</f>
        <v>0</v>
      </c>
      <c r="G186" s="46" t="s">
        <v>235</v>
      </c>
      <c r="H186" s="47">
        <f>[14]countries!O189/[14]countries!O$10</f>
        <v>0</v>
      </c>
      <c r="I186" s="46" t="s">
        <v>231</v>
      </c>
      <c r="J186" s="47">
        <f>[14]countries!P182/[14]countries!P$10</f>
        <v>0</v>
      </c>
      <c r="K186" s="46" t="s">
        <v>9</v>
      </c>
      <c r="L186" s="47">
        <f>[14]countries!Q183/[14]countries!Q$10</f>
        <v>0</v>
      </c>
      <c r="M186" s="46" t="s">
        <v>235</v>
      </c>
      <c r="N186" s="47">
        <f>[14]countries!R189/[14]countries!R$10</f>
        <v>0</v>
      </c>
      <c r="O186" s="46" t="s">
        <v>9</v>
      </c>
      <c r="P186" s="47">
        <f>[14]countries!S183/[14]countries!S$10</f>
        <v>0</v>
      </c>
      <c r="Q186" s="46" t="s">
        <v>208</v>
      </c>
      <c r="R186" s="47">
        <f>[14]countries!T157/[14]countries!T$10</f>
        <v>0</v>
      </c>
      <c r="S186" s="46" t="s">
        <v>208</v>
      </c>
      <c r="T186" s="47">
        <f>[14]countries!U157/[14]countries!U$10</f>
        <v>0</v>
      </c>
      <c r="U186" s="46" t="s">
        <v>9</v>
      </c>
      <c r="V186" s="47">
        <f>[14]countries!V183/[14]countries!V$10</f>
        <v>0</v>
      </c>
      <c r="W186" s="46" t="s">
        <v>9</v>
      </c>
      <c r="X186" s="47">
        <f>[14]countries!W183/[14]countries!W$10</f>
        <v>0</v>
      </c>
      <c r="Y186" s="46" t="s">
        <v>228</v>
      </c>
      <c r="Z186" s="47">
        <f>[14]countries!X179/[14]countries!X$10</f>
        <v>0</v>
      </c>
      <c r="AA186" s="47"/>
    </row>
    <row r="187" spans="1:27" hidden="1">
      <c r="A187" s="46" t="s">
        <v>9</v>
      </c>
      <c r="B187" s="47">
        <f>[14]countries!L183/[14]countries!L$10</f>
        <v>0</v>
      </c>
      <c r="C187" s="46" t="s">
        <v>235</v>
      </c>
      <c r="D187" s="47">
        <f>[14]countries!M189/[14]countries!M$10</f>
        <v>0</v>
      </c>
      <c r="E187" s="46" t="s">
        <v>231</v>
      </c>
      <c r="F187" s="47">
        <f>[14]countries!N182/[14]countries!N$10</f>
        <v>0</v>
      </c>
      <c r="G187" s="46" t="s">
        <v>225</v>
      </c>
      <c r="H187" s="47">
        <f>[14]countries!O175/[14]countries!O$10</f>
        <v>-5.6627667652876993E-5</v>
      </c>
      <c r="I187" s="46" t="s">
        <v>9</v>
      </c>
      <c r="J187" s="47">
        <f>[14]countries!P183/[14]countries!P$10</f>
        <v>0</v>
      </c>
      <c r="K187" s="46" t="s">
        <v>235</v>
      </c>
      <c r="L187" s="47">
        <f>[14]countries!Q189/[14]countries!Q$10</f>
        <v>0</v>
      </c>
      <c r="M187" s="46" t="s">
        <v>228</v>
      </c>
      <c r="N187" s="47">
        <f>[14]countries!R179/[14]countries!R$10</f>
        <v>-6.9404430862151551E-6</v>
      </c>
      <c r="O187" s="46" t="s">
        <v>235</v>
      </c>
      <c r="P187" s="47">
        <f>[14]countries!S189/[14]countries!S$10</f>
        <v>0</v>
      </c>
      <c r="Q187" s="46" t="s">
        <v>228</v>
      </c>
      <c r="R187" s="47">
        <f>[14]countries!T179/[14]countries!T$10</f>
        <v>0</v>
      </c>
      <c r="S187" s="46" t="s">
        <v>228</v>
      </c>
      <c r="T187" s="47">
        <f>[14]countries!U179/[14]countries!U$10</f>
        <v>0</v>
      </c>
      <c r="U187" s="46" t="s">
        <v>235</v>
      </c>
      <c r="V187" s="47">
        <f>[14]countries!V189/[14]countries!V$10</f>
        <v>0</v>
      </c>
      <c r="W187" s="46" t="s">
        <v>235</v>
      </c>
      <c r="X187" s="47">
        <f>[14]countries!W189/[14]countries!W$10</f>
        <v>0</v>
      </c>
      <c r="Y187" s="46" t="s">
        <v>9</v>
      </c>
      <c r="Z187" s="47">
        <f>[14]countries!X183/[14]countries!X$10</f>
        <v>0</v>
      </c>
      <c r="AA187" s="47"/>
    </row>
    <row r="188" spans="1:27" hidden="1">
      <c r="A188" s="46" t="s">
        <v>235</v>
      </c>
      <c r="B188" s="47">
        <f>[14]countries!L189/[14]countries!L$10</f>
        <v>0</v>
      </c>
      <c r="C188" s="46" t="s">
        <v>95</v>
      </c>
      <c r="D188" s="47">
        <f>[14]countries!M24/[14]countries!M$10</f>
        <v>-4.4855684526893946E-5</v>
      </c>
      <c r="E188" s="46" t="s">
        <v>9</v>
      </c>
      <c r="F188" s="47">
        <f>[14]countries!N183/[14]countries!N$10</f>
        <v>0</v>
      </c>
      <c r="G188" s="46" t="s">
        <v>168</v>
      </c>
      <c r="H188" s="47">
        <f>[14]countries!O113/[14]countries!O$10</f>
        <v>-3.0256294519182529E-4</v>
      </c>
      <c r="I188" s="46" t="s">
        <v>235</v>
      </c>
      <c r="J188" s="47">
        <f>[14]countries!P189/[14]countries!P$10</f>
        <v>0</v>
      </c>
      <c r="K188" s="46" t="s">
        <v>225</v>
      </c>
      <c r="L188" s="47">
        <f>[14]countries!Q175/[14]countries!Q$10</f>
        <v>-2.0108032066851352E-5</v>
      </c>
      <c r="M188" s="46" t="s">
        <v>95</v>
      </c>
      <c r="N188" s="47">
        <f>[14]countries!R24/[14]countries!R$10</f>
        <v>-3.1231993887968196E-5</v>
      </c>
      <c r="O188" s="46" t="s">
        <v>191</v>
      </c>
      <c r="P188" s="47">
        <f>[14]countries!S138/[14]countries!S$10</f>
        <v>-1.5456025694772083E-3</v>
      </c>
      <c r="Q188" s="46" t="s">
        <v>9</v>
      </c>
      <c r="R188" s="47">
        <f>[14]countries!T183/[14]countries!T$10</f>
        <v>0</v>
      </c>
      <c r="S188" s="46" t="s">
        <v>9</v>
      </c>
      <c r="T188" s="47">
        <f>[14]countries!U183/[14]countries!U$10</f>
        <v>0</v>
      </c>
      <c r="U188" s="46" t="s">
        <v>40</v>
      </c>
      <c r="V188" s="47">
        <f>[14]countries!V170/[14]countries!V$10</f>
        <v>-1.5790582377245638E-4</v>
      </c>
      <c r="W188" s="46" t="s">
        <v>40</v>
      </c>
      <c r="X188" s="47">
        <f>[14]countries!W170/[14]countries!W$10</f>
        <v>-1.6574623307015126E-3</v>
      </c>
      <c r="Y188" s="46" t="s">
        <v>235</v>
      </c>
      <c r="Z188" s="47">
        <f>[14]countries!X189/[14]countries!X$10</f>
        <v>0</v>
      </c>
      <c r="AA188" s="47"/>
    </row>
    <row r="189" spans="1:27" hidden="1">
      <c r="A189" s="46" t="s">
        <v>225</v>
      </c>
      <c r="B189" s="47">
        <f>[14]countries!L175/[14]countries!L$10</f>
        <v>-7.7971236135796913E-5</v>
      </c>
      <c r="C189" s="46" t="s">
        <v>225</v>
      </c>
      <c r="D189" s="47">
        <f>[14]countries!M175/[14]countries!M$10</f>
        <v>-7.5461187687843255E-5</v>
      </c>
      <c r="E189" s="46" t="s">
        <v>235</v>
      </c>
      <c r="F189" s="47">
        <f>[14]countries!N189/[14]countries!N$10</f>
        <v>0</v>
      </c>
      <c r="G189" s="46" t="s">
        <v>132</v>
      </c>
      <c r="H189" s="47">
        <f>[14]countries!O69/[14]countries!O$10</f>
        <v>-3.5869676690586909E-4</v>
      </c>
      <c r="I189" s="46" t="s">
        <v>225</v>
      </c>
      <c r="J189" s="47">
        <f>[14]countries!P175/[14]countries!P$10</f>
        <v>-2.4284480547372196E-5</v>
      </c>
      <c r="K189" s="46" t="s">
        <v>95</v>
      </c>
      <c r="L189" s="47">
        <f>[14]countries!Q24/[14]countries!Q$10</f>
        <v>-2.6100491954323606E-5</v>
      </c>
      <c r="M189" s="46" t="s">
        <v>116</v>
      </c>
      <c r="N189" s="47">
        <f>[14]countries!R49/[14]countries!R$10</f>
        <v>-2.3500340289924515E-4</v>
      </c>
      <c r="O189" s="46" t="s">
        <v>200</v>
      </c>
      <c r="P189" s="47">
        <f>[14]countries!S147/[14]countries!S$10</f>
        <v>-2.4837929226357654E-3</v>
      </c>
      <c r="Q189" s="46" t="s">
        <v>235</v>
      </c>
      <c r="R189" s="47">
        <f>[14]countries!T189/[14]countries!T$10</f>
        <v>0</v>
      </c>
      <c r="S189" s="46" t="s">
        <v>235</v>
      </c>
      <c r="T189" s="47">
        <f>[14]countries!U189/[14]countries!U$10</f>
        <v>0</v>
      </c>
      <c r="U189" s="46" t="s">
        <v>55</v>
      </c>
      <c r="V189" s="47">
        <f>[14]countries!V135/[14]countries!V$10</f>
        <v>-4.6332311036876206E-4</v>
      </c>
      <c r="W189" s="46" t="s">
        <v>195</v>
      </c>
      <c r="X189" s="47">
        <f>[14]countries!W142/[14]countries!W$10</f>
        <v>-1.9765054082255713E-3</v>
      </c>
      <c r="Y189" s="46" t="s">
        <v>40</v>
      </c>
      <c r="Z189" s="47">
        <f>[14]countries!X170/[14]countries!X$10</f>
        <v>-1.4793993719769119E-3</v>
      </c>
      <c r="AA189" s="47"/>
    </row>
    <row r="190" spans="1:27" hidden="1">
      <c r="A190" s="46" t="s">
        <v>171</v>
      </c>
      <c r="B190" s="47">
        <f>[14]countries!L116/[14]countries!L$10</f>
        <v>-1.1677339247161114E-3</v>
      </c>
      <c r="C190" s="46" t="s">
        <v>132</v>
      </c>
      <c r="D190" s="47">
        <f>[14]countries!M69/[14]countries!M$10</f>
        <v>-4.3981241579438252E-4</v>
      </c>
      <c r="E190" s="46" t="s">
        <v>225</v>
      </c>
      <c r="F190" s="47">
        <f>[14]countries!N175/[14]countries!N$10</f>
        <v>-2.2312525577917246E-4</v>
      </c>
      <c r="G190" s="46" t="s">
        <v>40</v>
      </c>
      <c r="H190" s="47">
        <f>[14]countries!O170/[14]countries!O$10</f>
        <v>-1.9918452866273594E-2</v>
      </c>
      <c r="I190" s="46" t="s">
        <v>212</v>
      </c>
      <c r="J190" s="47">
        <f>[14]countries!P161/[14]countries!P$10</f>
        <v>-3.2192114525610263E-4</v>
      </c>
      <c r="K190" s="46" t="s">
        <v>40</v>
      </c>
      <c r="L190" s="47">
        <f>[14]countries!Q170/[14]countries!Q$10</f>
        <v>-2.8701219545486569E-3</v>
      </c>
      <c r="M190" s="46" t="s">
        <v>40</v>
      </c>
      <c r="N190" s="47">
        <f>[14]countries!R170/[14]countries!R$10</f>
        <v>-4.7379628772356375E-3</v>
      </c>
      <c r="O190" s="46" t="s">
        <v>40</v>
      </c>
      <c r="P190" s="47">
        <f>[14]countries!S170/[14]countries!S$10</f>
        <v>-6.3343290407959739E-3</v>
      </c>
      <c r="Q190" s="46" t="s">
        <v>40</v>
      </c>
      <c r="R190" s="47">
        <f>[14]countries!T170/[14]countries!T$10</f>
        <v>-9.4708331522027935E-3</v>
      </c>
      <c r="S190" s="46" t="s">
        <v>40</v>
      </c>
      <c r="T190" s="47">
        <f>[14]countries!U170/[14]countries!U$10</f>
        <v>-9.7932271008764789E-4</v>
      </c>
      <c r="U190" s="46" t="s">
        <v>194</v>
      </c>
      <c r="V190" s="47">
        <f>[14]countries!V141/[14]countries!V$10</f>
        <v>-3.3180127087649347E-3</v>
      </c>
      <c r="W190" s="46" t="s">
        <v>45</v>
      </c>
      <c r="X190" s="47">
        <f>[14]countries!W44/[14]countries!W$10</f>
        <v>-7.9554012750285528E-3</v>
      </c>
      <c r="Y190" s="46" t="s">
        <v>45</v>
      </c>
      <c r="Z190" s="47">
        <f>[14]countries!X44/[14]countries!X$10</f>
        <v>-2.1306907046656125E-3</v>
      </c>
      <c r="AA190" s="47"/>
    </row>
    <row r="193" spans="1:1">
      <c r="A193" s="72"/>
    </row>
  </sheetData>
  <mergeCells count="13">
    <mergeCell ref="Y4:Z4"/>
    <mergeCell ref="M4:N4"/>
    <mergeCell ref="O4:P4"/>
    <mergeCell ref="Q4:R4"/>
    <mergeCell ref="S4:T4"/>
    <mergeCell ref="U4:V4"/>
    <mergeCell ref="W4:X4"/>
    <mergeCell ref="K4:L4"/>
    <mergeCell ref="A4:B4"/>
    <mergeCell ref="C4:D4"/>
    <mergeCell ref="E4:F4"/>
    <mergeCell ref="G4:H4"/>
    <mergeCell ref="I4:J4"/>
  </mergeCells>
  <conditionalFormatting sqref="Z5:Z190">
    <cfRule type="dataBar" priority="13">
      <dataBar>
        <cfvo type="min" val="0"/>
        <cfvo type="max" val="0"/>
        <color rgb="FF63C384"/>
      </dataBar>
      <extLst>
        <ext xmlns:x14="http://schemas.microsoft.com/office/spreadsheetml/2009/9/main" uri="{B025F937-C7B1-47D3-B67F-A62EFF666E3E}">
          <x14:id>{08E38440-5F5D-4381-B5D5-6F1D4A3331AF}</x14:id>
        </ext>
      </extLst>
    </cfRule>
  </conditionalFormatting>
  <conditionalFormatting sqref="X5:X190">
    <cfRule type="dataBar" priority="12">
      <dataBar>
        <cfvo type="min" val="0"/>
        <cfvo type="max" val="0"/>
        <color rgb="FF63C384"/>
      </dataBar>
      <extLst>
        <ext xmlns:x14="http://schemas.microsoft.com/office/spreadsheetml/2009/9/main" uri="{B025F937-C7B1-47D3-B67F-A62EFF666E3E}">
          <x14:id>{8FE9F38C-46C1-46B7-9712-2F373CD56C62}</x14:id>
        </ext>
      </extLst>
    </cfRule>
  </conditionalFormatting>
  <conditionalFormatting sqref="V5:V190">
    <cfRule type="dataBar" priority="11">
      <dataBar>
        <cfvo type="min" val="0"/>
        <cfvo type="max" val="0"/>
        <color rgb="FF63C384"/>
      </dataBar>
      <extLst>
        <ext xmlns:x14="http://schemas.microsoft.com/office/spreadsheetml/2009/9/main" uri="{B025F937-C7B1-47D3-B67F-A62EFF666E3E}">
          <x14:id>{1A2798F1-2F8F-44FC-87C7-F4FFF41ECFB3}</x14:id>
        </ext>
      </extLst>
    </cfRule>
  </conditionalFormatting>
  <conditionalFormatting sqref="T5:T190">
    <cfRule type="dataBar" priority="10">
      <dataBar>
        <cfvo type="min" val="0"/>
        <cfvo type="max" val="0"/>
        <color rgb="FF63C384"/>
      </dataBar>
      <extLst>
        <ext xmlns:x14="http://schemas.microsoft.com/office/spreadsheetml/2009/9/main" uri="{B025F937-C7B1-47D3-B67F-A62EFF666E3E}">
          <x14:id>{89A94624-AE69-4F4D-9B55-46B1388B1DA6}</x14:id>
        </ext>
      </extLst>
    </cfRule>
  </conditionalFormatting>
  <conditionalFormatting sqref="R5:R190">
    <cfRule type="dataBar" priority="9">
      <dataBar>
        <cfvo type="min" val="0"/>
        <cfvo type="max" val="0"/>
        <color rgb="FF63C384"/>
      </dataBar>
      <extLst>
        <ext xmlns:x14="http://schemas.microsoft.com/office/spreadsheetml/2009/9/main" uri="{B025F937-C7B1-47D3-B67F-A62EFF666E3E}">
          <x14:id>{3D8C60C0-D8C5-4D78-BABB-69B7937A4B6D}</x14:id>
        </ext>
      </extLst>
    </cfRule>
  </conditionalFormatting>
  <conditionalFormatting sqref="P5:P190">
    <cfRule type="dataBar" priority="8">
      <dataBar>
        <cfvo type="min" val="0"/>
        <cfvo type="max" val="0"/>
        <color rgb="FF63C384"/>
      </dataBar>
      <extLst>
        <ext xmlns:x14="http://schemas.microsoft.com/office/spreadsheetml/2009/9/main" uri="{B025F937-C7B1-47D3-B67F-A62EFF666E3E}">
          <x14:id>{98E3A97C-9C82-4897-AEBF-27DB1DA9345C}</x14:id>
        </ext>
      </extLst>
    </cfRule>
  </conditionalFormatting>
  <conditionalFormatting sqref="N5:N190">
    <cfRule type="dataBar" priority="7">
      <dataBar>
        <cfvo type="min" val="0"/>
        <cfvo type="max" val="0"/>
        <color rgb="FF63C384"/>
      </dataBar>
      <extLst>
        <ext xmlns:x14="http://schemas.microsoft.com/office/spreadsheetml/2009/9/main" uri="{B025F937-C7B1-47D3-B67F-A62EFF666E3E}">
          <x14:id>{53EBCEB1-C8D8-4431-AC3E-A38F9F5C1588}</x14:id>
        </ext>
      </extLst>
    </cfRule>
  </conditionalFormatting>
  <conditionalFormatting sqref="L5:L190">
    <cfRule type="dataBar" priority="6">
      <dataBar>
        <cfvo type="min" val="0"/>
        <cfvo type="max" val="0"/>
        <color rgb="FF63C384"/>
      </dataBar>
      <extLst>
        <ext xmlns:x14="http://schemas.microsoft.com/office/spreadsheetml/2009/9/main" uri="{B025F937-C7B1-47D3-B67F-A62EFF666E3E}">
          <x14:id>{50020F52-09A5-4C90-938F-8CC5F6CBAE8A}</x14:id>
        </ext>
      </extLst>
    </cfRule>
  </conditionalFormatting>
  <conditionalFormatting sqref="J5:J190">
    <cfRule type="dataBar" priority="5">
      <dataBar>
        <cfvo type="min" val="0"/>
        <cfvo type="max" val="0"/>
        <color rgb="FF63C384"/>
      </dataBar>
      <extLst>
        <ext xmlns:x14="http://schemas.microsoft.com/office/spreadsheetml/2009/9/main" uri="{B025F937-C7B1-47D3-B67F-A62EFF666E3E}">
          <x14:id>{AEFE2A7B-9BA9-4617-A0D0-A10DF862CD79}</x14:id>
        </ext>
      </extLst>
    </cfRule>
  </conditionalFormatting>
  <conditionalFormatting sqref="H5:H190">
    <cfRule type="dataBar" priority="4">
      <dataBar>
        <cfvo type="min" val="0"/>
        <cfvo type="max" val="0"/>
        <color rgb="FF63C384"/>
      </dataBar>
      <extLst>
        <ext xmlns:x14="http://schemas.microsoft.com/office/spreadsheetml/2009/9/main" uri="{B025F937-C7B1-47D3-B67F-A62EFF666E3E}">
          <x14:id>{4E20D647-D437-4E7C-A2AE-0E7C10286E0E}</x14:id>
        </ext>
      </extLst>
    </cfRule>
  </conditionalFormatting>
  <conditionalFormatting sqref="F5:F190">
    <cfRule type="dataBar" priority="3">
      <dataBar>
        <cfvo type="min" val="0"/>
        <cfvo type="max" val="0"/>
        <color rgb="FF63C384"/>
      </dataBar>
      <extLst>
        <ext xmlns:x14="http://schemas.microsoft.com/office/spreadsheetml/2009/9/main" uri="{B025F937-C7B1-47D3-B67F-A62EFF666E3E}">
          <x14:id>{CC57351C-6731-42FB-AC0F-362B60AFEE5E}</x14:id>
        </ext>
      </extLst>
    </cfRule>
  </conditionalFormatting>
  <conditionalFormatting sqref="D29:D190 D5:D27">
    <cfRule type="dataBar" priority="2">
      <dataBar>
        <cfvo type="min" val="0"/>
        <cfvo type="max" val="0"/>
        <color rgb="FF63C384"/>
      </dataBar>
      <extLst>
        <ext xmlns:x14="http://schemas.microsoft.com/office/spreadsheetml/2009/9/main" uri="{B025F937-C7B1-47D3-B67F-A62EFF666E3E}">
          <x14:id>{161D803C-87B2-4701-8449-F990C7281AEB}</x14:id>
        </ext>
      </extLst>
    </cfRule>
  </conditionalFormatting>
  <conditionalFormatting sqref="B78:B190 B5:B76">
    <cfRule type="dataBar" priority="1">
      <dataBar>
        <cfvo type="min" val="0"/>
        <cfvo type="max" val="0"/>
        <color rgb="FF63C384"/>
      </dataBar>
      <extLst>
        <ext xmlns:x14="http://schemas.microsoft.com/office/spreadsheetml/2009/9/main" uri="{B025F937-C7B1-47D3-B67F-A62EFF666E3E}">
          <x14:id>{A6B265AD-0762-4BEC-A3B8-4C9F4A360023}</x14:id>
        </ext>
      </extLst>
    </cfRule>
  </conditionalFormatting>
  <hyperlinks>
    <hyperlink ref="K4" r:id="rId1" tooltip="Click once to display linked information. Click and hold to select this cell." display="../../../../../Downloads/OECDStat_Metadata/OECDStat_Metadata/ShowMetadata.ashx?Dataset=TABLE2A&amp;Coords=%5bTIME%5d.%5b2005%5d&amp;ShowOnWeb=true&amp;Lang=en"/>
  </hyperlinks>
  <pageMargins left="0.7" right="0.7" top="0.75" bottom="0.75" header="0.3" footer="0.3"/>
  <pageSetup paperSize="9" orientation="portrait" verticalDpi="0" r:id="rId2"/>
  <extLst>
    <ext xmlns:x14="http://schemas.microsoft.com/office/spreadsheetml/2009/9/main" uri="{78C0D931-6437-407d-A8EE-F0AAD7539E65}">
      <x14:conditionalFormattings>
        <x14:conditionalFormatting xmlns:xm="http://schemas.microsoft.com/office/excel/2006/main">
          <x14:cfRule type="dataBar" id="{08E38440-5F5D-4381-B5D5-6F1D4A3331AF}">
            <x14:dataBar minLength="0" maxLength="100" gradient="0">
              <x14:cfvo type="autoMin"/>
              <x14:cfvo type="autoMax"/>
              <x14:negativeFillColor rgb="FFFF0000"/>
              <x14:axisColor rgb="FF000000"/>
            </x14:dataBar>
          </x14:cfRule>
          <xm:sqref>Z5:Z190</xm:sqref>
        </x14:conditionalFormatting>
        <x14:conditionalFormatting xmlns:xm="http://schemas.microsoft.com/office/excel/2006/main">
          <x14:cfRule type="dataBar" id="{8FE9F38C-46C1-46B7-9712-2F373CD56C62}">
            <x14:dataBar minLength="0" maxLength="100" gradient="0">
              <x14:cfvo type="autoMin"/>
              <x14:cfvo type="autoMax"/>
              <x14:negativeFillColor rgb="FFFF0000"/>
              <x14:axisColor rgb="FF000000"/>
            </x14:dataBar>
          </x14:cfRule>
          <xm:sqref>X5:X190</xm:sqref>
        </x14:conditionalFormatting>
        <x14:conditionalFormatting xmlns:xm="http://schemas.microsoft.com/office/excel/2006/main">
          <x14:cfRule type="dataBar" id="{1A2798F1-2F8F-44FC-87C7-F4FFF41ECFB3}">
            <x14:dataBar minLength="0" maxLength="100" gradient="0">
              <x14:cfvo type="autoMin"/>
              <x14:cfvo type="autoMax"/>
              <x14:negativeFillColor rgb="FFFF0000"/>
              <x14:axisColor rgb="FF000000"/>
            </x14:dataBar>
          </x14:cfRule>
          <xm:sqref>V5:V190</xm:sqref>
        </x14:conditionalFormatting>
        <x14:conditionalFormatting xmlns:xm="http://schemas.microsoft.com/office/excel/2006/main">
          <x14:cfRule type="dataBar" id="{89A94624-AE69-4F4D-9B55-46B1388B1DA6}">
            <x14:dataBar minLength="0" maxLength="100" gradient="0">
              <x14:cfvo type="autoMin"/>
              <x14:cfvo type="autoMax"/>
              <x14:negativeFillColor rgb="FFFF0000"/>
              <x14:axisColor rgb="FF000000"/>
            </x14:dataBar>
          </x14:cfRule>
          <xm:sqref>T5:T190</xm:sqref>
        </x14:conditionalFormatting>
        <x14:conditionalFormatting xmlns:xm="http://schemas.microsoft.com/office/excel/2006/main">
          <x14:cfRule type="dataBar" id="{3D8C60C0-D8C5-4D78-BABB-69B7937A4B6D}">
            <x14:dataBar minLength="0" maxLength="100" gradient="0">
              <x14:cfvo type="autoMin"/>
              <x14:cfvo type="autoMax"/>
              <x14:negativeFillColor rgb="FFFF0000"/>
              <x14:axisColor rgb="FF000000"/>
            </x14:dataBar>
          </x14:cfRule>
          <xm:sqref>R5:R190</xm:sqref>
        </x14:conditionalFormatting>
        <x14:conditionalFormatting xmlns:xm="http://schemas.microsoft.com/office/excel/2006/main">
          <x14:cfRule type="dataBar" id="{98E3A97C-9C82-4897-AEBF-27DB1DA9345C}">
            <x14:dataBar minLength="0" maxLength="100" gradient="0">
              <x14:cfvo type="autoMin"/>
              <x14:cfvo type="autoMax"/>
              <x14:negativeFillColor rgb="FFFF0000"/>
              <x14:axisColor rgb="FF000000"/>
            </x14:dataBar>
          </x14:cfRule>
          <xm:sqref>P5:P190</xm:sqref>
        </x14:conditionalFormatting>
        <x14:conditionalFormatting xmlns:xm="http://schemas.microsoft.com/office/excel/2006/main">
          <x14:cfRule type="dataBar" id="{53EBCEB1-C8D8-4431-AC3E-A38F9F5C1588}">
            <x14:dataBar minLength="0" maxLength="100" gradient="0">
              <x14:cfvo type="autoMin"/>
              <x14:cfvo type="autoMax"/>
              <x14:negativeFillColor rgb="FFFF0000"/>
              <x14:axisColor rgb="FF000000"/>
            </x14:dataBar>
          </x14:cfRule>
          <xm:sqref>N5:N190</xm:sqref>
        </x14:conditionalFormatting>
        <x14:conditionalFormatting xmlns:xm="http://schemas.microsoft.com/office/excel/2006/main">
          <x14:cfRule type="dataBar" id="{50020F52-09A5-4C90-938F-8CC5F6CBAE8A}">
            <x14:dataBar minLength="0" maxLength="100" gradient="0">
              <x14:cfvo type="autoMin"/>
              <x14:cfvo type="autoMax"/>
              <x14:negativeFillColor rgb="FFFF0000"/>
              <x14:axisColor rgb="FF000000"/>
            </x14:dataBar>
          </x14:cfRule>
          <xm:sqref>L5:L190</xm:sqref>
        </x14:conditionalFormatting>
        <x14:conditionalFormatting xmlns:xm="http://schemas.microsoft.com/office/excel/2006/main">
          <x14:cfRule type="dataBar" id="{AEFE2A7B-9BA9-4617-A0D0-A10DF862CD79}">
            <x14:dataBar minLength="0" maxLength="100" gradient="0">
              <x14:cfvo type="autoMin"/>
              <x14:cfvo type="autoMax"/>
              <x14:negativeFillColor rgb="FFFF0000"/>
              <x14:axisColor rgb="FF000000"/>
            </x14:dataBar>
          </x14:cfRule>
          <xm:sqref>J5:J190</xm:sqref>
        </x14:conditionalFormatting>
        <x14:conditionalFormatting xmlns:xm="http://schemas.microsoft.com/office/excel/2006/main">
          <x14:cfRule type="dataBar" id="{4E20D647-D437-4E7C-A2AE-0E7C10286E0E}">
            <x14:dataBar minLength="0" maxLength="100" gradient="0">
              <x14:cfvo type="autoMin"/>
              <x14:cfvo type="autoMax"/>
              <x14:negativeFillColor rgb="FFFF0000"/>
              <x14:axisColor rgb="FF000000"/>
            </x14:dataBar>
          </x14:cfRule>
          <xm:sqref>H5:H190</xm:sqref>
        </x14:conditionalFormatting>
        <x14:conditionalFormatting xmlns:xm="http://schemas.microsoft.com/office/excel/2006/main">
          <x14:cfRule type="dataBar" id="{CC57351C-6731-42FB-AC0F-362B60AFEE5E}">
            <x14:dataBar minLength="0" maxLength="100" gradient="0">
              <x14:cfvo type="autoMin"/>
              <x14:cfvo type="autoMax"/>
              <x14:negativeFillColor rgb="FFFF0000"/>
              <x14:axisColor rgb="FF000000"/>
            </x14:dataBar>
          </x14:cfRule>
          <xm:sqref>F5:F190</xm:sqref>
        </x14:conditionalFormatting>
        <x14:conditionalFormatting xmlns:xm="http://schemas.microsoft.com/office/excel/2006/main">
          <x14:cfRule type="dataBar" id="{161D803C-87B2-4701-8449-F990C7281AEB}">
            <x14:dataBar minLength="0" maxLength="100" gradient="0">
              <x14:cfvo type="autoMin"/>
              <x14:cfvo type="autoMax"/>
              <x14:negativeFillColor rgb="FFFF0000"/>
              <x14:axisColor rgb="FF000000"/>
            </x14:dataBar>
          </x14:cfRule>
          <xm:sqref>D29:D190 D5:D27</xm:sqref>
        </x14:conditionalFormatting>
        <x14:conditionalFormatting xmlns:xm="http://schemas.microsoft.com/office/excel/2006/main">
          <x14:cfRule type="dataBar" id="{A6B265AD-0762-4BEC-A3B8-4C9F4A360023}">
            <x14:dataBar minLength="0" maxLength="100" gradient="0">
              <x14:cfvo type="autoMin"/>
              <x14:cfvo type="autoMax"/>
              <x14:negativeFillColor rgb="FFFF0000"/>
              <x14:axisColor rgb="FF000000"/>
            </x14:dataBar>
          </x14:cfRule>
          <xm:sqref>B78:B190 B5:B76</xm:sqref>
        </x14:conditionalFormatting>
      </x14:conditionalFormattings>
    </ext>
  </extLst>
</worksheet>
</file>

<file path=xl/worksheets/sheet24.xml><?xml version="1.0" encoding="utf-8"?>
<worksheet xmlns="http://schemas.openxmlformats.org/spreadsheetml/2006/main" xmlns:r="http://schemas.openxmlformats.org/officeDocument/2006/relationships">
  <dimension ref="A1:AA68"/>
  <sheetViews>
    <sheetView topLeftCell="E1" workbookViewId="0">
      <selection activeCell="E68" sqref="E68"/>
    </sheetView>
  </sheetViews>
  <sheetFormatPr defaultRowHeight="12"/>
  <cols>
    <col min="1" max="1" width="9.140625" style="50"/>
    <col min="2" max="2" width="6.42578125" style="50" customWidth="1"/>
    <col min="3" max="3" width="9.140625" style="50"/>
    <col min="4" max="4" width="7.42578125" style="50" customWidth="1"/>
    <col min="5" max="5" width="9.140625" style="50"/>
    <col min="6" max="6" width="7.140625" style="50" customWidth="1"/>
    <col min="7" max="7" width="9.140625" style="50"/>
    <col min="8" max="8" width="7.28515625" style="50" customWidth="1"/>
    <col min="9" max="9" width="9.140625" style="50"/>
    <col min="10" max="10" width="7.42578125" style="50" customWidth="1"/>
    <col min="11" max="11" width="9.140625" style="50"/>
    <col min="12" max="12" width="8.85546875" style="50" customWidth="1"/>
    <col min="13" max="13" width="9.140625" style="50"/>
    <col min="14" max="14" width="7.7109375" style="50" customWidth="1"/>
    <col min="15" max="15" width="9.140625" style="50"/>
    <col min="16" max="16" width="7.140625" style="50" customWidth="1"/>
    <col min="17" max="17" width="9.140625" style="50"/>
    <col min="18" max="18" width="8" style="50" customWidth="1"/>
    <col min="19" max="19" width="9.140625" style="50"/>
    <col min="20" max="20" width="7.42578125" style="50" customWidth="1"/>
    <col min="21" max="21" width="9.140625" style="50"/>
    <col min="22" max="22" width="7.5703125" style="50" customWidth="1"/>
    <col min="23" max="23" width="9.140625" style="50"/>
    <col min="24" max="24" width="6.85546875" style="50" customWidth="1"/>
    <col min="25" max="25" width="9.140625" style="50"/>
    <col min="26" max="26" width="6.85546875" style="50" customWidth="1"/>
    <col min="27" max="27" width="10.28515625" style="50" bestFit="1" customWidth="1"/>
    <col min="28" max="16384" width="9.140625" style="50"/>
  </cols>
  <sheetData>
    <row r="1" spans="1:27" ht="12.75">
      <c r="E1" s="43" t="s">
        <v>336</v>
      </c>
    </row>
    <row r="2" spans="1:27" ht="12.75">
      <c r="E2" s="43" t="s">
        <v>335</v>
      </c>
    </row>
    <row r="3" spans="1:27">
      <c r="E3" s="45"/>
    </row>
    <row r="4" spans="1:27" s="51" customFormat="1">
      <c r="B4" s="51" t="s">
        <v>257</v>
      </c>
      <c r="D4" s="51" t="s">
        <v>258</v>
      </c>
      <c r="F4" s="51" t="s">
        <v>259</v>
      </c>
      <c r="H4" s="51" t="s">
        <v>260</v>
      </c>
      <c r="J4" s="51" t="s">
        <v>261</v>
      </c>
      <c r="L4" s="51" t="s">
        <v>262</v>
      </c>
      <c r="N4" s="51" t="s">
        <v>263</v>
      </c>
      <c r="P4" s="51" t="s">
        <v>264</v>
      </c>
      <c r="R4" s="51" t="s">
        <v>265</v>
      </c>
      <c r="T4" s="51" t="s">
        <v>266</v>
      </c>
      <c r="V4" s="51" t="s">
        <v>267</v>
      </c>
      <c r="X4" s="51" t="s">
        <v>268</v>
      </c>
      <c r="Z4" s="51" t="s">
        <v>269</v>
      </c>
    </row>
    <row r="5" spans="1:27">
      <c r="A5" s="50" t="s">
        <v>8</v>
      </c>
      <c r="B5" s="52">
        <v>30.88</v>
      </c>
      <c r="C5" s="50" t="s">
        <v>10</v>
      </c>
      <c r="D5" s="53">
        <v>123.72</v>
      </c>
      <c r="E5" s="50" t="s">
        <v>244</v>
      </c>
      <c r="F5" s="53">
        <v>453.83</v>
      </c>
      <c r="G5" s="50" t="s">
        <v>244</v>
      </c>
      <c r="H5" s="53">
        <v>587.97</v>
      </c>
      <c r="I5" s="50" t="s">
        <v>244</v>
      </c>
      <c r="J5" s="53">
        <v>916.87</v>
      </c>
      <c r="K5" s="50" t="s">
        <v>244</v>
      </c>
      <c r="L5" s="53">
        <v>1504.76</v>
      </c>
      <c r="M5" s="50" t="s">
        <v>244</v>
      </c>
      <c r="N5" s="53">
        <v>1554.47</v>
      </c>
      <c r="O5" s="50" t="s">
        <v>244</v>
      </c>
      <c r="P5" s="53">
        <v>1633.56</v>
      </c>
      <c r="Q5" s="50" t="s">
        <v>244</v>
      </c>
      <c r="R5" s="53">
        <v>2234.27</v>
      </c>
      <c r="S5" s="50" t="s">
        <v>244</v>
      </c>
      <c r="T5" s="53">
        <v>3128.98</v>
      </c>
      <c r="U5" s="50" t="s">
        <v>244</v>
      </c>
      <c r="V5" s="53">
        <v>3001.78</v>
      </c>
      <c r="W5" s="50" t="s">
        <v>244</v>
      </c>
      <c r="X5" s="53">
        <v>3128.74</v>
      </c>
      <c r="Y5" s="50" t="s">
        <v>244</v>
      </c>
      <c r="Z5" s="53">
        <v>2773.13</v>
      </c>
      <c r="AA5" s="52"/>
    </row>
    <row r="6" spans="1:27">
      <c r="A6" s="50" t="s">
        <v>3</v>
      </c>
      <c r="B6" s="52">
        <v>30.52</v>
      </c>
      <c r="C6" s="50" t="s">
        <v>8</v>
      </c>
      <c r="D6" s="53">
        <v>98.04</v>
      </c>
      <c r="E6" s="50" t="s">
        <v>3</v>
      </c>
      <c r="F6" s="53">
        <v>230.3</v>
      </c>
      <c r="G6" s="50" t="s">
        <v>3</v>
      </c>
      <c r="H6" s="53">
        <v>272.06</v>
      </c>
      <c r="I6" s="50" t="s">
        <v>6</v>
      </c>
      <c r="J6" s="53">
        <v>277.22000000000003</v>
      </c>
      <c r="K6" s="50" t="s">
        <v>6</v>
      </c>
      <c r="L6" s="53">
        <v>334.47</v>
      </c>
      <c r="M6" s="50" t="s">
        <v>3</v>
      </c>
      <c r="N6" s="53">
        <v>246.1</v>
      </c>
      <c r="O6" s="50" t="s">
        <v>9</v>
      </c>
      <c r="P6" s="53">
        <v>1070.1300000000001</v>
      </c>
      <c r="Q6" s="50" t="s">
        <v>3</v>
      </c>
      <c r="R6" s="53">
        <v>324.75</v>
      </c>
      <c r="S6" s="50" t="s">
        <v>3</v>
      </c>
      <c r="T6" s="53">
        <v>377.08</v>
      </c>
      <c r="U6" s="50" t="s">
        <v>2</v>
      </c>
      <c r="V6" s="53">
        <v>797.55</v>
      </c>
      <c r="W6" s="50" t="s">
        <v>2</v>
      </c>
      <c r="X6" s="53">
        <v>742.85</v>
      </c>
      <c r="Y6" s="50" t="s">
        <v>2</v>
      </c>
      <c r="Z6" s="53">
        <v>873.58</v>
      </c>
      <c r="AA6" s="52"/>
    </row>
    <row r="7" spans="1:27">
      <c r="A7" s="50" t="s">
        <v>12</v>
      </c>
      <c r="B7" s="52">
        <v>18.95</v>
      </c>
      <c r="C7" s="50" t="s">
        <v>3</v>
      </c>
      <c r="D7" s="53">
        <v>79.180000000000007</v>
      </c>
      <c r="E7" s="50" t="s">
        <v>4</v>
      </c>
      <c r="F7" s="53">
        <v>175.37</v>
      </c>
      <c r="G7" s="50" t="s">
        <v>2</v>
      </c>
      <c r="H7" s="53">
        <v>174.14</v>
      </c>
      <c r="I7" s="50" t="s">
        <v>3</v>
      </c>
      <c r="J7" s="53">
        <v>247.45</v>
      </c>
      <c r="K7" s="50" t="s">
        <v>3</v>
      </c>
      <c r="L7" s="53">
        <v>293.95999999999998</v>
      </c>
      <c r="M7" s="50" t="s">
        <v>4</v>
      </c>
      <c r="N7" s="53">
        <v>245.66</v>
      </c>
      <c r="O7" s="50" t="s">
        <v>7</v>
      </c>
      <c r="P7" s="53">
        <v>406.75</v>
      </c>
      <c r="Q7" s="50" t="s">
        <v>4</v>
      </c>
      <c r="R7" s="53">
        <v>309.49</v>
      </c>
      <c r="S7" s="50" t="s">
        <v>2</v>
      </c>
      <c r="T7" s="53">
        <v>374.12</v>
      </c>
      <c r="U7" s="50" t="s">
        <v>5</v>
      </c>
      <c r="V7" s="53">
        <v>468.27</v>
      </c>
      <c r="W7" s="50" t="s">
        <v>5</v>
      </c>
      <c r="X7" s="53">
        <v>505.87</v>
      </c>
      <c r="Y7" s="50" t="s">
        <v>5</v>
      </c>
      <c r="Z7" s="53">
        <v>515.54</v>
      </c>
      <c r="AA7" s="52"/>
    </row>
    <row r="8" spans="1:27">
      <c r="A8" s="50" t="s">
        <v>10</v>
      </c>
      <c r="B8" s="52">
        <v>17.86</v>
      </c>
      <c r="C8" s="50" t="s">
        <v>5</v>
      </c>
      <c r="D8" s="53">
        <v>71.27</v>
      </c>
      <c r="E8" s="50" t="s">
        <v>5</v>
      </c>
      <c r="F8" s="53">
        <v>140.03</v>
      </c>
      <c r="G8" s="50" t="s">
        <v>8</v>
      </c>
      <c r="H8" s="53">
        <v>132.26</v>
      </c>
      <c r="I8" s="50" t="s">
        <v>4</v>
      </c>
      <c r="J8" s="53">
        <v>235.14</v>
      </c>
      <c r="K8" s="50" t="s">
        <v>4</v>
      </c>
      <c r="L8" s="53">
        <v>228.23</v>
      </c>
      <c r="M8" s="50" t="s">
        <v>7</v>
      </c>
      <c r="N8" s="53">
        <v>180.07</v>
      </c>
      <c r="O8" s="50" t="s">
        <v>6</v>
      </c>
      <c r="P8" s="53">
        <v>353.21</v>
      </c>
      <c r="Q8" s="50" t="s">
        <v>5</v>
      </c>
      <c r="R8" s="53">
        <v>275.13</v>
      </c>
      <c r="S8" s="50" t="s">
        <v>4</v>
      </c>
      <c r="T8" s="53">
        <v>352.94</v>
      </c>
      <c r="U8" s="50" t="s">
        <v>7</v>
      </c>
      <c r="V8" s="53">
        <v>289.07</v>
      </c>
      <c r="W8" s="50" t="s">
        <v>4</v>
      </c>
      <c r="X8" s="53">
        <v>425.53</v>
      </c>
      <c r="Y8" s="50" t="s">
        <v>4</v>
      </c>
      <c r="Z8" s="53">
        <v>433.92</v>
      </c>
      <c r="AA8" s="52"/>
    </row>
    <row r="9" spans="1:27">
      <c r="A9" s="50" t="s">
        <v>4</v>
      </c>
      <c r="B9" s="52">
        <v>17.62</v>
      </c>
      <c r="C9" s="50" t="s">
        <v>4</v>
      </c>
      <c r="D9" s="53">
        <v>50.72</v>
      </c>
      <c r="E9" s="50" t="s">
        <v>10</v>
      </c>
      <c r="F9" s="53">
        <v>138.94999999999999</v>
      </c>
      <c r="G9" s="50" t="s">
        <v>7</v>
      </c>
      <c r="H9" s="53">
        <v>126.86</v>
      </c>
      <c r="I9" s="50" t="s">
        <v>2</v>
      </c>
      <c r="J9" s="53">
        <v>211.32</v>
      </c>
      <c r="K9" s="50" t="s">
        <v>7</v>
      </c>
      <c r="L9" s="53">
        <v>126.01</v>
      </c>
      <c r="M9" s="50" t="s">
        <v>6</v>
      </c>
      <c r="N9" s="53">
        <v>162.97999999999999</v>
      </c>
      <c r="O9" s="50" t="s">
        <v>3</v>
      </c>
      <c r="P9" s="53">
        <v>306.94</v>
      </c>
      <c r="Q9" s="50" t="s">
        <v>2</v>
      </c>
      <c r="R9" s="53">
        <v>255.45</v>
      </c>
      <c r="S9" s="50" t="s">
        <v>5</v>
      </c>
      <c r="T9" s="53">
        <v>323.16000000000003</v>
      </c>
      <c r="U9" s="50" t="s">
        <v>3</v>
      </c>
      <c r="V9" s="53">
        <v>283.57</v>
      </c>
      <c r="W9" s="50" t="s">
        <v>3</v>
      </c>
      <c r="X9" s="53">
        <v>340.42</v>
      </c>
      <c r="Y9" s="50" t="s">
        <v>3</v>
      </c>
      <c r="Z9" s="53">
        <v>256.60000000000002</v>
      </c>
      <c r="AA9" s="52"/>
    </row>
    <row r="10" spans="1:27">
      <c r="A10" s="50" t="s">
        <v>5</v>
      </c>
      <c r="B10" s="52">
        <v>16.87</v>
      </c>
      <c r="C10" s="50" t="s">
        <v>14</v>
      </c>
      <c r="D10" s="53">
        <v>39.72</v>
      </c>
      <c r="E10" s="50" t="s">
        <v>8</v>
      </c>
      <c r="F10" s="53">
        <v>135.84</v>
      </c>
      <c r="G10" s="50" t="s">
        <v>4</v>
      </c>
      <c r="H10" s="53">
        <v>118.9</v>
      </c>
      <c r="I10" s="50" t="s">
        <v>8</v>
      </c>
      <c r="J10" s="53">
        <v>117.09</v>
      </c>
      <c r="K10" s="50" t="s">
        <v>5</v>
      </c>
      <c r="L10" s="53">
        <v>110.7</v>
      </c>
      <c r="M10" s="50" t="s">
        <v>2</v>
      </c>
      <c r="N10" s="53">
        <v>145.1</v>
      </c>
      <c r="O10" s="50" t="s">
        <v>4</v>
      </c>
      <c r="P10" s="53">
        <v>240.72</v>
      </c>
      <c r="Q10" s="50" t="s">
        <v>7</v>
      </c>
      <c r="R10" s="53">
        <v>235.84</v>
      </c>
      <c r="S10" s="50" t="s">
        <v>6</v>
      </c>
      <c r="T10" s="53">
        <v>313.42</v>
      </c>
      <c r="U10" s="50" t="s">
        <v>4</v>
      </c>
      <c r="V10" s="53">
        <v>250.63</v>
      </c>
      <c r="W10" s="50" t="s">
        <v>7</v>
      </c>
      <c r="X10" s="53">
        <v>226.59</v>
      </c>
      <c r="Y10" s="50" t="s">
        <v>271</v>
      </c>
      <c r="Z10" s="53">
        <v>233.37</v>
      </c>
      <c r="AA10" s="52"/>
    </row>
    <row r="11" spans="1:27">
      <c r="A11" s="50" t="s">
        <v>272</v>
      </c>
      <c r="B11" s="52">
        <v>13.3</v>
      </c>
      <c r="C11" s="50" t="s">
        <v>12</v>
      </c>
      <c r="D11" s="53">
        <v>37.44</v>
      </c>
      <c r="E11" s="50" t="s">
        <v>271</v>
      </c>
      <c r="F11" s="53">
        <v>131.44999999999999</v>
      </c>
      <c r="G11" s="50" t="s">
        <v>5</v>
      </c>
      <c r="H11" s="53">
        <v>102.48</v>
      </c>
      <c r="I11" s="50" t="s">
        <v>10</v>
      </c>
      <c r="J11" s="53">
        <v>104.76</v>
      </c>
      <c r="K11" s="50" t="s">
        <v>8</v>
      </c>
      <c r="L11" s="53">
        <v>90.93</v>
      </c>
      <c r="M11" s="50" t="s">
        <v>5</v>
      </c>
      <c r="N11" s="53">
        <v>129.94</v>
      </c>
      <c r="O11" s="50" t="s">
        <v>5</v>
      </c>
      <c r="P11" s="53">
        <v>215.76</v>
      </c>
      <c r="Q11" s="50" t="s">
        <v>11</v>
      </c>
      <c r="R11" s="53">
        <v>189.75</v>
      </c>
      <c r="S11" s="50" t="s">
        <v>7</v>
      </c>
      <c r="T11" s="53">
        <v>286.14</v>
      </c>
      <c r="U11" s="50" t="s">
        <v>271</v>
      </c>
      <c r="V11" s="53">
        <v>244.11</v>
      </c>
      <c r="W11" s="50" t="s">
        <v>11</v>
      </c>
      <c r="X11" s="53">
        <v>158.88999999999999</v>
      </c>
      <c r="Y11" s="50" t="s">
        <v>11</v>
      </c>
      <c r="Z11" s="53">
        <v>226.68</v>
      </c>
      <c r="AA11" s="52"/>
    </row>
    <row r="12" spans="1:27">
      <c r="A12" s="50" t="s">
        <v>7</v>
      </c>
      <c r="B12" s="52">
        <v>13.03</v>
      </c>
      <c r="C12" s="50" t="s">
        <v>7</v>
      </c>
      <c r="D12" s="53">
        <v>28.56</v>
      </c>
      <c r="E12" s="50" t="s">
        <v>7</v>
      </c>
      <c r="F12" s="53">
        <v>71.98</v>
      </c>
      <c r="G12" s="50" t="s">
        <v>10</v>
      </c>
      <c r="H12" s="53">
        <v>99.41</v>
      </c>
      <c r="I12" s="50" t="s">
        <v>7</v>
      </c>
      <c r="J12" s="53">
        <v>87.78</v>
      </c>
      <c r="K12" s="50" t="s">
        <v>2</v>
      </c>
      <c r="L12" s="53">
        <v>89.76</v>
      </c>
      <c r="M12" s="50" t="s">
        <v>8</v>
      </c>
      <c r="N12" s="53">
        <v>96.71</v>
      </c>
      <c r="O12" s="50" t="s">
        <v>2</v>
      </c>
      <c r="P12" s="53">
        <v>139.38</v>
      </c>
      <c r="Q12" s="50" t="s">
        <v>6</v>
      </c>
      <c r="R12" s="53">
        <v>169.68</v>
      </c>
      <c r="S12" s="50" t="s">
        <v>8</v>
      </c>
      <c r="T12" s="53">
        <v>145.66999999999999</v>
      </c>
      <c r="U12" s="50" t="s">
        <v>6</v>
      </c>
      <c r="V12" s="53">
        <v>148.25</v>
      </c>
      <c r="W12" s="50" t="s">
        <v>6</v>
      </c>
      <c r="X12" s="53">
        <v>149.96</v>
      </c>
      <c r="Y12" s="50" t="s">
        <v>6</v>
      </c>
      <c r="Z12" s="53">
        <v>171.85</v>
      </c>
      <c r="AA12" s="52"/>
    </row>
    <row r="13" spans="1:27">
      <c r="A13" s="50" t="s">
        <v>19</v>
      </c>
      <c r="B13" s="52">
        <v>10.32</v>
      </c>
      <c r="C13" s="50" t="s">
        <v>11</v>
      </c>
      <c r="D13" s="53">
        <v>18.02</v>
      </c>
      <c r="E13" s="50" t="s">
        <v>14</v>
      </c>
      <c r="F13" s="53">
        <v>46.88</v>
      </c>
      <c r="G13" s="50" t="s">
        <v>6</v>
      </c>
      <c r="H13" s="53">
        <v>96.11</v>
      </c>
      <c r="I13" s="50" t="s">
        <v>5</v>
      </c>
      <c r="J13" s="53">
        <v>84.37</v>
      </c>
      <c r="K13" s="50" t="s">
        <v>10</v>
      </c>
      <c r="L13" s="53">
        <v>89.52</v>
      </c>
      <c r="M13" s="50" t="s">
        <v>10</v>
      </c>
      <c r="N13" s="53">
        <v>96.19</v>
      </c>
      <c r="O13" s="50" t="s">
        <v>8</v>
      </c>
      <c r="P13" s="53">
        <v>116.17</v>
      </c>
      <c r="Q13" s="50" t="s">
        <v>8</v>
      </c>
      <c r="R13" s="53">
        <v>139.46</v>
      </c>
      <c r="S13" s="50" t="s">
        <v>10</v>
      </c>
      <c r="T13" s="53">
        <v>141.08000000000001</v>
      </c>
      <c r="U13" s="50" t="s">
        <v>8</v>
      </c>
      <c r="V13" s="53">
        <v>136.78</v>
      </c>
      <c r="W13" s="50" t="s">
        <v>8</v>
      </c>
      <c r="X13" s="53">
        <v>137.05000000000001</v>
      </c>
      <c r="Y13" s="50" t="s">
        <v>13</v>
      </c>
      <c r="Z13" s="53">
        <v>151.75</v>
      </c>
      <c r="AA13" s="52"/>
    </row>
    <row r="14" spans="1:27">
      <c r="A14" s="50" t="s">
        <v>280</v>
      </c>
      <c r="B14" s="52">
        <v>10.119999999999999</v>
      </c>
      <c r="C14" s="50" t="s">
        <v>27</v>
      </c>
      <c r="D14" s="53">
        <v>16.8</v>
      </c>
      <c r="E14" s="50" t="s">
        <v>12</v>
      </c>
      <c r="F14" s="53">
        <v>46.32</v>
      </c>
      <c r="G14" s="50" t="s">
        <v>271</v>
      </c>
      <c r="H14" s="53">
        <v>73.760000000000005</v>
      </c>
      <c r="I14" s="50" t="s">
        <v>12</v>
      </c>
      <c r="J14" s="53">
        <v>69.27</v>
      </c>
      <c r="K14" s="50" t="s">
        <v>12</v>
      </c>
      <c r="L14" s="53">
        <v>55.48</v>
      </c>
      <c r="M14" s="50" t="s">
        <v>271</v>
      </c>
      <c r="N14" s="53">
        <v>76.64</v>
      </c>
      <c r="O14" s="50" t="s">
        <v>271</v>
      </c>
      <c r="P14" s="53">
        <v>100.82</v>
      </c>
      <c r="Q14" s="50" t="s">
        <v>13</v>
      </c>
      <c r="R14" s="53">
        <v>133.77000000000001</v>
      </c>
      <c r="S14" s="50" t="s">
        <v>11</v>
      </c>
      <c r="T14" s="53">
        <v>139.88</v>
      </c>
      <c r="U14" s="50" t="s">
        <v>11</v>
      </c>
      <c r="V14" s="53">
        <v>115.6</v>
      </c>
      <c r="W14" s="50" t="s">
        <v>13</v>
      </c>
      <c r="X14" s="53">
        <v>130.41</v>
      </c>
      <c r="Y14" s="50" t="s">
        <v>8</v>
      </c>
      <c r="Z14" s="53">
        <v>126.03</v>
      </c>
      <c r="AA14" s="52"/>
    </row>
    <row r="15" spans="1:27">
      <c r="A15" s="50" t="s">
        <v>27</v>
      </c>
      <c r="B15" s="52">
        <v>9.98</v>
      </c>
      <c r="C15" s="50" t="s">
        <v>17</v>
      </c>
      <c r="D15" s="53">
        <v>16.739999999999998</v>
      </c>
      <c r="E15" s="50" t="s">
        <v>2</v>
      </c>
      <c r="F15" s="53">
        <v>43.6</v>
      </c>
      <c r="G15" s="50" t="s">
        <v>12</v>
      </c>
      <c r="H15" s="53">
        <v>57.58</v>
      </c>
      <c r="I15" s="50" t="s">
        <v>276</v>
      </c>
      <c r="J15" s="53">
        <v>55.51</v>
      </c>
      <c r="K15" s="50" t="s">
        <v>13</v>
      </c>
      <c r="L15" s="53">
        <v>35.840000000000003</v>
      </c>
      <c r="M15" s="50" t="s">
        <v>13</v>
      </c>
      <c r="N15" s="53">
        <v>70.62</v>
      </c>
      <c r="O15" s="50" t="s">
        <v>10</v>
      </c>
      <c r="P15" s="53">
        <v>88.07</v>
      </c>
      <c r="Q15" s="50" t="s">
        <v>14</v>
      </c>
      <c r="R15" s="53">
        <v>109.9</v>
      </c>
      <c r="S15" s="50" t="s">
        <v>271</v>
      </c>
      <c r="T15" s="53">
        <v>127.68</v>
      </c>
      <c r="U15" s="50" t="s">
        <v>10</v>
      </c>
      <c r="V15" s="53">
        <v>114.37</v>
      </c>
      <c r="W15" s="50" t="s">
        <v>271</v>
      </c>
      <c r="X15" s="53">
        <v>117.18</v>
      </c>
      <c r="Y15" s="50" t="s">
        <v>12</v>
      </c>
      <c r="Z15" s="53">
        <v>107.6</v>
      </c>
      <c r="AA15" s="52"/>
    </row>
    <row r="16" spans="1:27">
      <c r="A16" s="50" t="s">
        <v>276</v>
      </c>
      <c r="B16" s="52">
        <v>8.75</v>
      </c>
      <c r="C16" s="50" t="s">
        <v>19</v>
      </c>
      <c r="D16" s="53">
        <v>14.9</v>
      </c>
      <c r="E16" s="50" t="s">
        <v>11</v>
      </c>
      <c r="F16" s="53">
        <v>34.36</v>
      </c>
      <c r="G16" s="50" t="s">
        <v>14</v>
      </c>
      <c r="H16" s="53">
        <v>51.06</v>
      </c>
      <c r="I16" s="50" t="s">
        <v>271</v>
      </c>
      <c r="J16" s="53">
        <v>51.25</v>
      </c>
      <c r="K16" s="50" t="s">
        <v>14</v>
      </c>
      <c r="L16" s="53">
        <v>31.96</v>
      </c>
      <c r="M16" s="50" t="s">
        <v>12</v>
      </c>
      <c r="N16" s="53">
        <v>56.42</v>
      </c>
      <c r="O16" s="50" t="s">
        <v>13</v>
      </c>
      <c r="P16" s="53">
        <v>75.069999999999993</v>
      </c>
      <c r="Q16" s="50" t="s">
        <v>10</v>
      </c>
      <c r="R16" s="53">
        <v>103.19</v>
      </c>
      <c r="S16" s="50" t="s">
        <v>13</v>
      </c>
      <c r="T16" s="53">
        <v>101.98</v>
      </c>
      <c r="U16" s="50" t="s">
        <v>13</v>
      </c>
      <c r="V16" s="53">
        <v>104.11</v>
      </c>
      <c r="W16" s="50" t="s">
        <v>12</v>
      </c>
      <c r="X16" s="53">
        <v>111.2</v>
      </c>
      <c r="Y16" s="50" t="s">
        <v>7</v>
      </c>
      <c r="Z16" s="53">
        <v>101.4</v>
      </c>
      <c r="AA16" s="52"/>
    </row>
    <row r="17" spans="1:27">
      <c r="A17" s="50" t="s">
        <v>20</v>
      </c>
      <c r="B17" s="52">
        <v>8.33</v>
      </c>
      <c r="C17" s="50" t="s">
        <v>20</v>
      </c>
      <c r="D17" s="53">
        <v>14.63</v>
      </c>
      <c r="E17" s="50" t="s">
        <v>9</v>
      </c>
      <c r="F17" s="53">
        <v>33.5</v>
      </c>
      <c r="G17" s="50" t="s">
        <v>18</v>
      </c>
      <c r="H17" s="53">
        <v>26.69</v>
      </c>
      <c r="I17" s="50" t="s">
        <v>14</v>
      </c>
      <c r="J17" s="53">
        <v>44.34</v>
      </c>
      <c r="K17" s="50" t="s">
        <v>15</v>
      </c>
      <c r="L17" s="53">
        <v>28.82</v>
      </c>
      <c r="M17" s="50" t="s">
        <v>14</v>
      </c>
      <c r="N17" s="53">
        <v>36.92</v>
      </c>
      <c r="O17" s="50" t="s">
        <v>11</v>
      </c>
      <c r="P17" s="53">
        <v>72.37</v>
      </c>
      <c r="Q17" s="50" t="s">
        <v>12</v>
      </c>
      <c r="R17" s="53">
        <v>76.77</v>
      </c>
      <c r="S17" s="50" t="s">
        <v>12</v>
      </c>
      <c r="T17" s="53">
        <v>93.12</v>
      </c>
      <c r="U17" s="50" t="s">
        <v>12</v>
      </c>
      <c r="V17" s="53">
        <v>99.73</v>
      </c>
      <c r="W17" s="50" t="s">
        <v>10</v>
      </c>
      <c r="X17" s="53">
        <v>101.6</v>
      </c>
      <c r="Y17" s="50" t="s">
        <v>9</v>
      </c>
      <c r="Z17" s="53">
        <v>96.84</v>
      </c>
      <c r="AA17" s="52"/>
    </row>
    <row r="18" spans="1:27">
      <c r="A18" s="50" t="s">
        <v>274</v>
      </c>
      <c r="B18" s="52">
        <v>7.24</v>
      </c>
      <c r="C18" s="50" t="s">
        <v>272</v>
      </c>
      <c r="D18" s="53">
        <v>14.2</v>
      </c>
      <c r="E18" s="50" t="s">
        <v>6</v>
      </c>
      <c r="F18" s="53">
        <v>30.66</v>
      </c>
      <c r="G18" s="50" t="s">
        <v>15</v>
      </c>
      <c r="H18" s="53">
        <v>25.21</v>
      </c>
      <c r="I18" s="50" t="s">
        <v>11</v>
      </c>
      <c r="J18" s="53">
        <v>39.409999999999997</v>
      </c>
      <c r="K18" s="50" t="s">
        <v>11</v>
      </c>
      <c r="L18" s="53">
        <v>27.38</v>
      </c>
      <c r="M18" s="50" t="s">
        <v>11</v>
      </c>
      <c r="N18" s="53">
        <v>35.19</v>
      </c>
      <c r="O18" s="50" t="s">
        <v>14</v>
      </c>
      <c r="P18" s="53">
        <v>63.12</v>
      </c>
      <c r="Q18" s="50" t="s">
        <v>271</v>
      </c>
      <c r="R18" s="53">
        <v>64.709999999999994</v>
      </c>
      <c r="S18" s="50" t="s">
        <v>16</v>
      </c>
      <c r="T18" s="53">
        <v>91.37</v>
      </c>
      <c r="U18" s="50" t="s">
        <v>18</v>
      </c>
      <c r="V18" s="53">
        <v>98.54</v>
      </c>
      <c r="W18" s="50" t="s">
        <v>15</v>
      </c>
      <c r="X18" s="53">
        <v>85.34</v>
      </c>
      <c r="Y18" s="50" t="s">
        <v>15</v>
      </c>
      <c r="Z18" s="53">
        <v>81.48</v>
      </c>
      <c r="AA18" s="52"/>
    </row>
    <row r="19" spans="1:27">
      <c r="A19" s="50" t="s">
        <v>11</v>
      </c>
      <c r="B19" s="52">
        <v>5.78</v>
      </c>
      <c r="C19" s="50" t="s">
        <v>29</v>
      </c>
      <c r="D19" s="53">
        <v>12.98</v>
      </c>
      <c r="E19" s="50" t="s">
        <v>16</v>
      </c>
      <c r="F19" s="53">
        <v>30.29</v>
      </c>
      <c r="G19" s="50" t="s">
        <v>19</v>
      </c>
      <c r="H19" s="53">
        <v>23.57</v>
      </c>
      <c r="I19" s="50" t="s">
        <v>19</v>
      </c>
      <c r="J19" s="53">
        <v>27.01</v>
      </c>
      <c r="K19" s="50" t="s">
        <v>271</v>
      </c>
      <c r="L19" s="53">
        <v>27.09</v>
      </c>
      <c r="M19" s="50" t="s">
        <v>15</v>
      </c>
      <c r="N19" s="53">
        <v>35.049999999999997</v>
      </c>
      <c r="O19" s="50" t="s">
        <v>12</v>
      </c>
      <c r="P19" s="53">
        <v>60.9</v>
      </c>
      <c r="Q19" s="50" t="s">
        <v>16</v>
      </c>
      <c r="R19" s="53">
        <v>64.08</v>
      </c>
      <c r="S19" s="50" t="s">
        <v>15</v>
      </c>
      <c r="T19" s="53">
        <v>85.3</v>
      </c>
      <c r="U19" s="50" t="s">
        <v>15</v>
      </c>
      <c r="V19" s="53">
        <v>76.84</v>
      </c>
      <c r="W19" s="50" t="s">
        <v>17</v>
      </c>
      <c r="X19" s="53">
        <v>61.69</v>
      </c>
      <c r="Y19" s="50" t="s">
        <v>18</v>
      </c>
      <c r="Z19" s="53">
        <v>78.5</v>
      </c>
      <c r="AA19" s="52"/>
    </row>
    <row r="20" spans="1:27">
      <c r="A20" s="50" t="s">
        <v>0</v>
      </c>
      <c r="B20" s="52">
        <f>SUM(B21:B35)</f>
        <v>14.669999999999998</v>
      </c>
      <c r="C20" s="50" t="s">
        <v>0</v>
      </c>
      <c r="D20" s="53">
        <f t="shared" ref="D20:Z20" si="0">SUM(D21:D35)</f>
        <v>88.42</v>
      </c>
      <c r="E20" s="50" t="s">
        <v>0</v>
      </c>
      <c r="F20" s="53">
        <f t="shared" si="0"/>
        <v>213.73999999999998</v>
      </c>
      <c r="G20" s="50" t="s">
        <v>0</v>
      </c>
      <c r="H20" s="53">
        <f t="shared" si="0"/>
        <v>142.42999999999998</v>
      </c>
      <c r="I20" s="50" t="s">
        <v>0</v>
      </c>
      <c r="J20" s="53">
        <f t="shared" si="0"/>
        <v>212.16000000000005</v>
      </c>
      <c r="K20" s="50" t="s">
        <v>0</v>
      </c>
      <c r="L20" s="53">
        <f t="shared" si="0"/>
        <v>217.90999999999997</v>
      </c>
      <c r="M20" s="50" t="s">
        <v>0</v>
      </c>
      <c r="N20" s="53">
        <f t="shared" si="0"/>
        <v>173.31999999999996</v>
      </c>
      <c r="O20" s="50" t="s">
        <v>0</v>
      </c>
      <c r="P20" s="53">
        <f t="shared" si="0"/>
        <v>339.64999999999992</v>
      </c>
      <c r="Q20" s="50" t="s">
        <v>0</v>
      </c>
      <c r="R20" s="53">
        <f t="shared" si="0"/>
        <v>317.87000000000006</v>
      </c>
      <c r="S20" s="50" t="s">
        <v>0</v>
      </c>
      <c r="T20" s="53">
        <f t="shared" si="0"/>
        <v>437.64</v>
      </c>
      <c r="U20" s="50" t="s">
        <v>0</v>
      </c>
      <c r="V20" s="53">
        <f t="shared" si="0"/>
        <v>394.95</v>
      </c>
      <c r="W20" s="50" t="s">
        <v>0</v>
      </c>
      <c r="X20" s="53">
        <f t="shared" si="0"/>
        <v>376.69999999999993</v>
      </c>
      <c r="Y20" s="50" t="s">
        <v>0</v>
      </c>
      <c r="Z20" s="53">
        <f t="shared" si="0"/>
        <v>438.36</v>
      </c>
      <c r="AA20" s="52"/>
    </row>
    <row r="21" spans="1:27" hidden="1">
      <c r="A21" s="50" t="s">
        <v>281</v>
      </c>
      <c r="B21" s="52">
        <v>5.0999999999999996</v>
      </c>
      <c r="C21" s="50" t="s">
        <v>16</v>
      </c>
      <c r="D21" s="53">
        <v>11.06</v>
      </c>
      <c r="E21" s="50" t="s">
        <v>19</v>
      </c>
      <c r="F21" s="53">
        <v>24.33</v>
      </c>
      <c r="G21" s="50" t="s">
        <v>272</v>
      </c>
      <c r="H21" s="53">
        <v>19.329999999999998</v>
      </c>
      <c r="I21" s="50" t="s">
        <v>18</v>
      </c>
      <c r="J21" s="53">
        <v>25.41</v>
      </c>
      <c r="K21" s="50" t="s">
        <v>19</v>
      </c>
      <c r="L21" s="53">
        <v>25.38</v>
      </c>
      <c r="M21" s="50" t="s">
        <v>19</v>
      </c>
      <c r="N21" s="53">
        <v>24.85</v>
      </c>
      <c r="O21" s="50" t="s">
        <v>273</v>
      </c>
      <c r="P21" s="53">
        <v>58.54</v>
      </c>
      <c r="Q21" s="50" t="s">
        <v>15</v>
      </c>
      <c r="R21" s="53">
        <v>48.61</v>
      </c>
      <c r="S21" s="50" t="s">
        <v>14</v>
      </c>
      <c r="T21" s="53">
        <v>64.400000000000006</v>
      </c>
      <c r="U21" s="50" t="s">
        <v>16</v>
      </c>
      <c r="V21" s="53">
        <v>59.03</v>
      </c>
      <c r="W21" s="50" t="s">
        <v>16</v>
      </c>
      <c r="X21" s="53">
        <v>53.26</v>
      </c>
      <c r="Y21" s="50" t="s">
        <v>10</v>
      </c>
      <c r="Z21" s="53">
        <v>68.5</v>
      </c>
      <c r="AA21" s="52"/>
    </row>
    <row r="22" spans="1:27" hidden="1">
      <c r="A22" s="50" t="s">
        <v>244</v>
      </c>
      <c r="B22" s="52">
        <v>3.1</v>
      </c>
      <c r="C22" s="50" t="s">
        <v>280</v>
      </c>
      <c r="D22" s="53">
        <v>10.55</v>
      </c>
      <c r="E22" s="50" t="s">
        <v>20</v>
      </c>
      <c r="F22" s="53">
        <v>24.02</v>
      </c>
      <c r="G22" s="50" t="s">
        <v>11</v>
      </c>
      <c r="H22" s="53">
        <v>18.27</v>
      </c>
      <c r="I22" s="50" t="s">
        <v>16</v>
      </c>
      <c r="J22" s="53">
        <v>19.71</v>
      </c>
      <c r="K22" s="50" t="s">
        <v>9</v>
      </c>
      <c r="L22" s="53">
        <v>23.39</v>
      </c>
      <c r="M22" s="50" t="s">
        <v>272</v>
      </c>
      <c r="N22" s="53">
        <v>21.42</v>
      </c>
      <c r="O22" s="50" t="s">
        <v>15</v>
      </c>
      <c r="P22" s="53">
        <v>43.15</v>
      </c>
      <c r="Q22" s="50" t="s">
        <v>21</v>
      </c>
      <c r="R22" s="53">
        <v>37.880000000000003</v>
      </c>
      <c r="S22" s="50" t="s">
        <v>9</v>
      </c>
      <c r="T22" s="53">
        <v>49.12</v>
      </c>
      <c r="U22" s="50" t="s">
        <v>17</v>
      </c>
      <c r="V22" s="53">
        <v>58.44</v>
      </c>
      <c r="W22" s="50" t="s">
        <v>14</v>
      </c>
      <c r="X22" s="53">
        <v>51.98</v>
      </c>
      <c r="Y22" s="50" t="s">
        <v>17</v>
      </c>
      <c r="Z22" s="53">
        <v>67.58</v>
      </c>
      <c r="AA22" s="52"/>
    </row>
    <row r="23" spans="1:27" hidden="1">
      <c r="A23" s="50" t="s">
        <v>14</v>
      </c>
      <c r="B23" s="52">
        <v>1.28</v>
      </c>
      <c r="C23" s="50" t="s">
        <v>276</v>
      </c>
      <c r="D23" s="53">
        <v>10.07</v>
      </c>
      <c r="E23" s="50" t="s">
        <v>27</v>
      </c>
      <c r="F23" s="53">
        <v>21.64</v>
      </c>
      <c r="G23" s="50" t="s">
        <v>20</v>
      </c>
      <c r="H23" s="53">
        <v>17.940000000000001</v>
      </c>
      <c r="I23" s="50" t="s">
        <v>20</v>
      </c>
      <c r="J23" s="53">
        <v>18.489999999999998</v>
      </c>
      <c r="K23" s="50" t="s">
        <v>16</v>
      </c>
      <c r="L23" s="53">
        <v>21.67</v>
      </c>
      <c r="M23" s="50" t="s">
        <v>16</v>
      </c>
      <c r="N23" s="53">
        <v>19.64</v>
      </c>
      <c r="O23" s="50" t="s">
        <v>16</v>
      </c>
      <c r="P23" s="53">
        <v>41.88</v>
      </c>
      <c r="Q23" s="50" t="s">
        <v>273</v>
      </c>
      <c r="R23" s="53">
        <v>36.32</v>
      </c>
      <c r="S23" s="50" t="s">
        <v>17</v>
      </c>
      <c r="T23" s="53">
        <v>47.74</v>
      </c>
      <c r="U23" s="50" t="s">
        <v>14</v>
      </c>
      <c r="V23" s="53">
        <v>54.37</v>
      </c>
      <c r="W23" s="50" t="s">
        <v>272</v>
      </c>
      <c r="X23" s="53">
        <v>37.53</v>
      </c>
      <c r="Y23" s="50" t="s">
        <v>14</v>
      </c>
      <c r="Z23" s="53">
        <v>47.5</v>
      </c>
      <c r="AA23" s="52"/>
    </row>
    <row r="24" spans="1:27" hidden="1">
      <c r="A24" s="50" t="s">
        <v>17</v>
      </c>
      <c r="B24" s="52">
        <v>1.23</v>
      </c>
      <c r="C24" s="50" t="s">
        <v>244</v>
      </c>
      <c r="D24" s="53">
        <v>9.65</v>
      </c>
      <c r="E24" s="50" t="s">
        <v>17</v>
      </c>
      <c r="F24" s="53">
        <v>19.21</v>
      </c>
      <c r="G24" s="50" t="s">
        <v>17</v>
      </c>
      <c r="H24" s="53">
        <v>16.489999999999998</v>
      </c>
      <c r="I24" s="50" t="s">
        <v>17</v>
      </c>
      <c r="J24" s="53">
        <v>17.809999999999999</v>
      </c>
      <c r="K24" s="50" t="s">
        <v>17</v>
      </c>
      <c r="L24" s="53">
        <v>20.58</v>
      </c>
      <c r="M24" s="50" t="s">
        <v>20</v>
      </c>
      <c r="N24" s="53">
        <v>17.84</v>
      </c>
      <c r="O24" s="50" t="s">
        <v>272</v>
      </c>
      <c r="P24" s="53">
        <v>28.19</v>
      </c>
      <c r="Q24" s="50" t="s">
        <v>272</v>
      </c>
      <c r="R24" s="53">
        <v>36.299999999999997</v>
      </c>
      <c r="S24" s="50" t="s">
        <v>272</v>
      </c>
      <c r="T24" s="53">
        <v>41.47</v>
      </c>
      <c r="U24" s="50" t="s">
        <v>272</v>
      </c>
      <c r="V24" s="53">
        <v>40.86</v>
      </c>
      <c r="W24" s="50" t="s">
        <v>9</v>
      </c>
      <c r="X24" s="53">
        <v>37.25</v>
      </c>
      <c r="Y24" s="50" t="s">
        <v>272</v>
      </c>
      <c r="Z24" s="53">
        <v>34.22</v>
      </c>
      <c r="AA24" s="52"/>
    </row>
    <row r="25" spans="1:27" hidden="1">
      <c r="A25" s="50" t="s">
        <v>278</v>
      </c>
      <c r="B25" s="52">
        <v>1.1399999999999999</v>
      </c>
      <c r="C25" s="50" t="s">
        <v>9</v>
      </c>
      <c r="D25" s="53">
        <v>9.0299999999999994</v>
      </c>
      <c r="E25" s="50" t="s">
        <v>23</v>
      </c>
      <c r="F25" s="53">
        <v>15.29</v>
      </c>
      <c r="G25" s="50" t="s">
        <v>23</v>
      </c>
      <c r="H25" s="53">
        <v>11.81</v>
      </c>
      <c r="I25" s="50" t="s">
        <v>15</v>
      </c>
      <c r="J25" s="53">
        <v>17.760000000000002</v>
      </c>
      <c r="K25" s="50" t="s">
        <v>23</v>
      </c>
      <c r="L25" s="53">
        <v>20.54</v>
      </c>
      <c r="M25" s="50" t="s">
        <v>17</v>
      </c>
      <c r="N25" s="53">
        <v>16.47</v>
      </c>
      <c r="O25" s="50" t="s">
        <v>19</v>
      </c>
      <c r="P25" s="53">
        <v>25.99</v>
      </c>
      <c r="Q25" s="50" t="s">
        <v>20</v>
      </c>
      <c r="R25" s="53">
        <v>25.02</v>
      </c>
      <c r="S25" s="50" t="s">
        <v>18</v>
      </c>
      <c r="T25" s="53">
        <v>28.95</v>
      </c>
      <c r="U25" s="50" t="s">
        <v>20</v>
      </c>
      <c r="V25" s="53">
        <v>26.5</v>
      </c>
      <c r="W25" s="50" t="s">
        <v>20</v>
      </c>
      <c r="X25" s="53">
        <v>29.53</v>
      </c>
      <c r="Y25" s="50" t="s">
        <v>20</v>
      </c>
      <c r="Z25" s="53">
        <v>33.72</v>
      </c>
      <c r="AA25" s="52"/>
    </row>
    <row r="26" spans="1:27" hidden="1">
      <c r="A26" s="50" t="s">
        <v>26</v>
      </c>
      <c r="B26" s="52">
        <v>0.9</v>
      </c>
      <c r="C26" s="50" t="s">
        <v>26</v>
      </c>
      <c r="D26" s="53">
        <v>7.42</v>
      </c>
      <c r="E26" s="50" t="s">
        <v>272</v>
      </c>
      <c r="F26" s="53">
        <v>13.95</v>
      </c>
      <c r="G26" s="50" t="s">
        <v>21</v>
      </c>
      <c r="H26" s="53">
        <v>9.8000000000000007</v>
      </c>
      <c r="I26" s="50" t="s">
        <v>32</v>
      </c>
      <c r="J26" s="53">
        <v>15.82</v>
      </c>
      <c r="K26" s="50" t="s">
        <v>272</v>
      </c>
      <c r="L26" s="53">
        <v>20.260000000000002</v>
      </c>
      <c r="M26" s="50" t="s">
        <v>23</v>
      </c>
      <c r="N26" s="53">
        <v>12.54</v>
      </c>
      <c r="O26" s="50" t="s">
        <v>20</v>
      </c>
      <c r="P26" s="53">
        <v>19.95</v>
      </c>
      <c r="Q26" s="50" t="s">
        <v>275</v>
      </c>
      <c r="R26" s="53">
        <v>19.190000000000001</v>
      </c>
      <c r="S26" s="50" t="s">
        <v>20</v>
      </c>
      <c r="T26" s="53">
        <v>27.47</v>
      </c>
      <c r="U26" s="50" t="s">
        <v>275</v>
      </c>
      <c r="V26" s="53">
        <v>23.88</v>
      </c>
      <c r="W26" s="50" t="s">
        <v>18</v>
      </c>
      <c r="X26" s="53">
        <v>27.79</v>
      </c>
      <c r="Y26" s="50" t="s">
        <v>16</v>
      </c>
      <c r="Z26" s="53">
        <v>31.19</v>
      </c>
      <c r="AA26" s="52"/>
    </row>
    <row r="27" spans="1:27" hidden="1">
      <c r="A27" s="50" t="s">
        <v>15</v>
      </c>
      <c r="B27" s="52">
        <v>0.59</v>
      </c>
      <c r="C27" s="50" t="s">
        <v>22</v>
      </c>
      <c r="D27" s="53">
        <v>6.62</v>
      </c>
      <c r="E27" s="50" t="s">
        <v>278</v>
      </c>
      <c r="F27" s="53">
        <v>13.73</v>
      </c>
      <c r="G27" s="50" t="s">
        <v>27</v>
      </c>
      <c r="H27" s="53">
        <v>9.2100000000000009</v>
      </c>
      <c r="I27" s="50" t="s">
        <v>25</v>
      </c>
      <c r="J27" s="53">
        <v>14.8</v>
      </c>
      <c r="K27" s="50" t="s">
        <v>20</v>
      </c>
      <c r="L27" s="53">
        <v>17.350000000000001</v>
      </c>
      <c r="M27" s="50" t="s">
        <v>274</v>
      </c>
      <c r="N27" s="53">
        <v>8.7799999999999994</v>
      </c>
      <c r="O27" s="50" t="s">
        <v>24</v>
      </c>
      <c r="P27" s="53">
        <v>19.760000000000002</v>
      </c>
      <c r="Q27" s="50" t="s">
        <v>17</v>
      </c>
      <c r="R27" s="53">
        <v>18.55</v>
      </c>
      <c r="S27" s="50" t="s">
        <v>277</v>
      </c>
      <c r="T27" s="53">
        <v>27.26</v>
      </c>
      <c r="U27" s="50" t="s">
        <v>9</v>
      </c>
      <c r="V27" s="53">
        <v>22.19</v>
      </c>
      <c r="W27" s="50" t="s">
        <v>279</v>
      </c>
      <c r="X27" s="53">
        <v>23.22</v>
      </c>
      <c r="Y27" s="50" t="s">
        <v>19</v>
      </c>
      <c r="Z27" s="53">
        <v>28.36</v>
      </c>
      <c r="AA27" s="52"/>
    </row>
    <row r="28" spans="1:27" hidden="1">
      <c r="A28" s="50" t="s">
        <v>29</v>
      </c>
      <c r="B28" s="52">
        <v>0.37</v>
      </c>
      <c r="C28" s="50" t="s">
        <v>274</v>
      </c>
      <c r="D28" s="53">
        <v>6.16</v>
      </c>
      <c r="E28" s="50" t="s">
        <v>274</v>
      </c>
      <c r="F28" s="53">
        <v>13.7</v>
      </c>
      <c r="G28" s="50" t="s">
        <v>278</v>
      </c>
      <c r="H28" s="53">
        <v>8.01</v>
      </c>
      <c r="I28" s="50" t="s">
        <v>272</v>
      </c>
      <c r="J28" s="53">
        <v>13.56</v>
      </c>
      <c r="K28" s="50" t="s">
        <v>25</v>
      </c>
      <c r="L28" s="53">
        <v>12.55</v>
      </c>
      <c r="M28" s="50" t="s">
        <v>22</v>
      </c>
      <c r="N28" s="53">
        <v>8.7799999999999994</v>
      </c>
      <c r="O28" s="50" t="s">
        <v>17</v>
      </c>
      <c r="P28" s="53">
        <v>19.670000000000002</v>
      </c>
      <c r="Q28" s="50" t="s">
        <v>19</v>
      </c>
      <c r="R28" s="53">
        <v>18.54</v>
      </c>
      <c r="S28" s="50" t="s">
        <v>21</v>
      </c>
      <c r="T28" s="53">
        <v>25.12</v>
      </c>
      <c r="U28" s="50" t="s">
        <v>19</v>
      </c>
      <c r="V28" s="53">
        <v>19.739999999999998</v>
      </c>
      <c r="W28" s="50" t="s">
        <v>19</v>
      </c>
      <c r="X28" s="53">
        <v>22.51</v>
      </c>
      <c r="Y28" s="50" t="s">
        <v>277</v>
      </c>
      <c r="Z28" s="53">
        <v>18.43</v>
      </c>
      <c r="AA28" s="52"/>
    </row>
    <row r="29" spans="1:27" hidden="1">
      <c r="A29" s="50" t="s">
        <v>25</v>
      </c>
      <c r="B29" s="52">
        <v>0.26</v>
      </c>
      <c r="C29" s="50" t="s">
        <v>281</v>
      </c>
      <c r="D29" s="53">
        <v>5.68</v>
      </c>
      <c r="E29" s="50" t="s">
        <v>15</v>
      </c>
      <c r="F29" s="53">
        <v>13.29</v>
      </c>
      <c r="G29" s="50" t="s">
        <v>16</v>
      </c>
      <c r="H29" s="53">
        <v>7.01</v>
      </c>
      <c r="I29" s="50" t="s">
        <v>13</v>
      </c>
      <c r="J29" s="53">
        <v>12.53</v>
      </c>
      <c r="K29" s="50" t="s">
        <v>276</v>
      </c>
      <c r="L29" s="53">
        <v>10.81</v>
      </c>
      <c r="M29" s="50" t="s">
        <v>276</v>
      </c>
      <c r="N29" s="53">
        <v>8.67</v>
      </c>
      <c r="O29" s="50" t="s">
        <v>23</v>
      </c>
      <c r="P29" s="53">
        <v>17.59</v>
      </c>
      <c r="Q29" s="50" t="s">
        <v>9</v>
      </c>
      <c r="R29" s="53">
        <v>13.47</v>
      </c>
      <c r="S29" s="50" t="s">
        <v>19</v>
      </c>
      <c r="T29" s="53">
        <v>23.35</v>
      </c>
      <c r="U29" s="50" t="s">
        <v>22</v>
      </c>
      <c r="V29" s="53">
        <v>15.32</v>
      </c>
      <c r="W29" s="50" t="s">
        <v>273</v>
      </c>
      <c r="X29" s="53">
        <v>18.5</v>
      </c>
      <c r="Y29" s="50" t="s">
        <v>279</v>
      </c>
      <c r="Z29" s="53">
        <v>17.98</v>
      </c>
      <c r="AA29" s="52"/>
    </row>
    <row r="30" spans="1:27" hidden="1">
      <c r="A30" s="50" t="s">
        <v>2</v>
      </c>
      <c r="B30" s="52">
        <v>0.24</v>
      </c>
      <c r="C30" s="50" t="s">
        <v>15</v>
      </c>
      <c r="D30" s="53">
        <v>4.46</v>
      </c>
      <c r="E30" s="50" t="s">
        <v>22</v>
      </c>
      <c r="F30" s="53">
        <v>11.7</v>
      </c>
      <c r="G30" s="50" t="s">
        <v>26</v>
      </c>
      <c r="H30" s="53">
        <v>6.13</v>
      </c>
      <c r="I30" s="50" t="s">
        <v>23</v>
      </c>
      <c r="J30" s="53">
        <v>11.64</v>
      </c>
      <c r="K30" s="50" t="s">
        <v>18</v>
      </c>
      <c r="L30" s="53">
        <v>9.32</v>
      </c>
      <c r="M30" s="50" t="s">
        <v>28</v>
      </c>
      <c r="N30" s="53">
        <v>7.14</v>
      </c>
      <c r="O30" s="50" t="s">
        <v>275</v>
      </c>
      <c r="P30" s="53">
        <v>14.48</v>
      </c>
      <c r="Q30" s="50" t="s">
        <v>28</v>
      </c>
      <c r="R30" s="53">
        <v>12.83</v>
      </c>
      <c r="S30" s="50" t="s">
        <v>274</v>
      </c>
      <c r="T30" s="53">
        <v>20.18</v>
      </c>
      <c r="U30" s="50" t="s">
        <v>274</v>
      </c>
      <c r="V30" s="53">
        <v>13.75</v>
      </c>
      <c r="W30" s="50" t="s">
        <v>22</v>
      </c>
      <c r="X30" s="53">
        <v>15.89</v>
      </c>
      <c r="Y30" s="50" t="s">
        <v>24</v>
      </c>
      <c r="Z30" s="53">
        <v>17.309999999999999</v>
      </c>
      <c r="AA30" s="52"/>
    </row>
    <row r="31" spans="1:27" hidden="1">
      <c r="A31" s="50" t="s">
        <v>13</v>
      </c>
      <c r="B31" s="52">
        <v>0.13</v>
      </c>
      <c r="C31" s="50" t="s">
        <v>23</v>
      </c>
      <c r="D31" s="53">
        <v>2.57</v>
      </c>
      <c r="E31" s="50" t="s">
        <v>276</v>
      </c>
      <c r="F31" s="53">
        <v>9.83</v>
      </c>
      <c r="G31" s="50" t="s">
        <v>281</v>
      </c>
      <c r="H31" s="53">
        <v>5.44</v>
      </c>
      <c r="I31" s="50" t="s">
        <v>27</v>
      </c>
      <c r="J31" s="53">
        <v>10.33</v>
      </c>
      <c r="K31" s="50" t="s">
        <v>27</v>
      </c>
      <c r="L31" s="53">
        <v>8.98</v>
      </c>
      <c r="M31" s="50" t="s">
        <v>9</v>
      </c>
      <c r="N31" s="53">
        <v>6.82</v>
      </c>
      <c r="O31" s="50" t="s">
        <v>274</v>
      </c>
      <c r="P31" s="53">
        <v>12.14</v>
      </c>
      <c r="Q31" s="50" t="s">
        <v>274</v>
      </c>
      <c r="R31" s="53">
        <v>12.23</v>
      </c>
      <c r="S31" s="50" t="s">
        <v>275</v>
      </c>
      <c r="T31" s="53">
        <v>18.38</v>
      </c>
      <c r="U31" s="50" t="s">
        <v>28</v>
      </c>
      <c r="V31" s="53">
        <v>13.59</v>
      </c>
      <c r="W31" s="50" t="s">
        <v>274</v>
      </c>
      <c r="X31" s="53">
        <v>14.32</v>
      </c>
      <c r="Y31" s="50" t="s">
        <v>275</v>
      </c>
      <c r="Z31" s="53">
        <v>16</v>
      </c>
      <c r="AA31" s="52"/>
    </row>
    <row r="32" spans="1:27" hidden="1">
      <c r="A32" s="50" t="s">
        <v>21</v>
      </c>
      <c r="B32" s="52">
        <v>0.12</v>
      </c>
      <c r="C32" s="50" t="s">
        <v>25</v>
      </c>
      <c r="D32" s="53">
        <v>1.49</v>
      </c>
      <c r="E32" s="50" t="s">
        <v>26</v>
      </c>
      <c r="F32" s="53">
        <v>9.5500000000000007</v>
      </c>
      <c r="G32" s="50" t="s">
        <v>22</v>
      </c>
      <c r="H32" s="53">
        <v>4.2300000000000004</v>
      </c>
      <c r="I32" s="50" t="s">
        <v>9</v>
      </c>
      <c r="J32" s="53">
        <v>10.210000000000001</v>
      </c>
      <c r="K32" s="50" t="s">
        <v>274</v>
      </c>
      <c r="L32" s="53">
        <v>8.4</v>
      </c>
      <c r="M32" s="50" t="s">
        <v>24</v>
      </c>
      <c r="N32" s="53">
        <v>5.94</v>
      </c>
      <c r="O32" s="50" t="s">
        <v>21</v>
      </c>
      <c r="P32" s="53">
        <v>11.39</v>
      </c>
      <c r="Q32" s="50" t="s">
        <v>24</v>
      </c>
      <c r="R32" s="53">
        <v>10.130000000000001</v>
      </c>
      <c r="S32" s="50" t="s">
        <v>22</v>
      </c>
      <c r="T32" s="53">
        <v>18.309999999999999</v>
      </c>
      <c r="U32" s="50" t="s">
        <v>24</v>
      </c>
      <c r="V32" s="53">
        <v>13.5</v>
      </c>
      <c r="W32" s="50" t="s">
        <v>24</v>
      </c>
      <c r="X32" s="53">
        <v>14.04</v>
      </c>
      <c r="Y32" s="50" t="s">
        <v>25</v>
      </c>
      <c r="Z32" s="53">
        <v>15.87</v>
      </c>
      <c r="AA32" s="52"/>
    </row>
    <row r="33" spans="1:27" hidden="1">
      <c r="A33" s="50" t="s">
        <v>23</v>
      </c>
      <c r="B33" s="52">
        <v>0.11</v>
      </c>
      <c r="C33" s="50" t="s">
        <v>21</v>
      </c>
      <c r="D33" s="53">
        <v>1.43</v>
      </c>
      <c r="E33" s="50" t="s">
        <v>29</v>
      </c>
      <c r="F33" s="53">
        <v>9.3800000000000008</v>
      </c>
      <c r="G33" s="50" t="s">
        <v>9</v>
      </c>
      <c r="H33" s="53">
        <v>3.95</v>
      </c>
      <c r="I33" s="50" t="s">
        <v>21</v>
      </c>
      <c r="J33" s="53">
        <v>8.5500000000000007</v>
      </c>
      <c r="K33" s="50" t="s">
        <v>34</v>
      </c>
      <c r="L33" s="53">
        <v>6.39</v>
      </c>
      <c r="M33" s="50" t="s">
        <v>21</v>
      </c>
      <c r="N33" s="53">
        <v>5.18</v>
      </c>
      <c r="O33" s="50" t="s">
        <v>22</v>
      </c>
      <c r="P33" s="53">
        <v>10.96</v>
      </c>
      <c r="Q33" s="50" t="s">
        <v>22</v>
      </c>
      <c r="R33" s="53">
        <v>9.7200000000000006</v>
      </c>
      <c r="S33" s="50" t="s">
        <v>273</v>
      </c>
      <c r="T33" s="53">
        <v>18.28</v>
      </c>
      <c r="U33" s="50" t="s">
        <v>21</v>
      </c>
      <c r="V33" s="53">
        <v>13.04</v>
      </c>
      <c r="W33" s="50" t="s">
        <v>275</v>
      </c>
      <c r="X33" s="53">
        <v>11.64</v>
      </c>
      <c r="Y33" s="50" t="s">
        <v>273</v>
      </c>
      <c r="Z33" s="53">
        <v>14.63</v>
      </c>
      <c r="AA33" s="52"/>
    </row>
    <row r="34" spans="1:27" hidden="1">
      <c r="A34" s="50" t="s">
        <v>9</v>
      </c>
      <c r="B34" s="52">
        <v>0.06</v>
      </c>
      <c r="C34" s="50" t="s">
        <v>278</v>
      </c>
      <c r="D34" s="53">
        <v>1.22</v>
      </c>
      <c r="E34" s="50" t="s">
        <v>32</v>
      </c>
      <c r="F34" s="53">
        <v>7.55</v>
      </c>
      <c r="G34" s="50" t="s">
        <v>25</v>
      </c>
      <c r="H34" s="53">
        <v>2.4500000000000002</v>
      </c>
      <c r="I34" s="50" t="s">
        <v>22</v>
      </c>
      <c r="J34" s="53">
        <v>8.4700000000000006</v>
      </c>
      <c r="K34" s="50" t="s">
        <v>28</v>
      </c>
      <c r="L34" s="53">
        <v>6.25</v>
      </c>
      <c r="M34" s="50" t="s">
        <v>25</v>
      </c>
      <c r="N34" s="53">
        <v>4.7699999999999996</v>
      </c>
      <c r="O34" s="50" t="s">
        <v>28</v>
      </c>
      <c r="P34" s="53">
        <v>8.6999999999999993</v>
      </c>
      <c r="Q34" s="50" t="s">
        <v>25</v>
      </c>
      <c r="R34" s="53">
        <v>9.6999999999999993</v>
      </c>
      <c r="S34" s="50" t="s">
        <v>23</v>
      </c>
      <c r="T34" s="53">
        <v>16.809999999999999</v>
      </c>
      <c r="U34" s="50" t="s">
        <v>280</v>
      </c>
      <c r="V34" s="53">
        <v>11.77</v>
      </c>
      <c r="W34" s="50" t="s">
        <v>21</v>
      </c>
      <c r="X34" s="53">
        <v>10.44</v>
      </c>
      <c r="Y34" s="50" t="s">
        <v>274</v>
      </c>
      <c r="Z34" s="53">
        <v>14.37</v>
      </c>
      <c r="AA34" s="52"/>
    </row>
    <row r="35" spans="1:27" hidden="1">
      <c r="A35" s="50" t="s">
        <v>30</v>
      </c>
      <c r="B35" s="52">
        <v>0.04</v>
      </c>
      <c r="C35" s="50" t="s">
        <v>13</v>
      </c>
      <c r="D35" s="53">
        <v>1.01</v>
      </c>
      <c r="E35" s="50" t="s">
        <v>18</v>
      </c>
      <c r="F35" s="53">
        <v>6.57</v>
      </c>
      <c r="G35" s="50" t="s">
        <v>29</v>
      </c>
      <c r="H35" s="53">
        <v>2.36</v>
      </c>
      <c r="I35" s="50" t="s">
        <v>274</v>
      </c>
      <c r="J35" s="53">
        <v>7.07</v>
      </c>
      <c r="K35" s="50" t="s">
        <v>22</v>
      </c>
      <c r="L35" s="53">
        <v>6.04</v>
      </c>
      <c r="M35" s="50" t="s">
        <v>277</v>
      </c>
      <c r="N35" s="53">
        <v>4.4800000000000004</v>
      </c>
      <c r="O35" s="50" t="s">
        <v>31</v>
      </c>
      <c r="P35" s="53">
        <v>7.26</v>
      </c>
      <c r="Q35" s="50" t="s">
        <v>277</v>
      </c>
      <c r="R35" s="53">
        <v>9.3800000000000008</v>
      </c>
      <c r="S35" s="50" t="s">
        <v>28</v>
      </c>
      <c r="T35" s="53">
        <v>10.8</v>
      </c>
      <c r="U35" s="50" t="s">
        <v>26</v>
      </c>
      <c r="V35" s="53">
        <v>8.9700000000000006</v>
      </c>
      <c r="W35" s="50" t="s">
        <v>30</v>
      </c>
      <c r="X35" s="53">
        <v>8.8000000000000007</v>
      </c>
      <c r="Y35" s="50" t="s">
        <v>21</v>
      </c>
      <c r="Z35" s="53">
        <v>12.7</v>
      </c>
      <c r="AA35" s="52"/>
    </row>
    <row r="36" spans="1:27" hidden="1">
      <c r="A36" s="50" t="s">
        <v>6</v>
      </c>
      <c r="B36" s="52">
        <v>0</v>
      </c>
      <c r="C36" s="50" t="s">
        <v>2</v>
      </c>
      <c r="D36" s="53">
        <v>0.76</v>
      </c>
      <c r="E36" s="50" t="s">
        <v>281</v>
      </c>
      <c r="F36" s="53">
        <v>6.35</v>
      </c>
      <c r="G36" s="50" t="s">
        <v>280</v>
      </c>
      <c r="H36" s="53">
        <v>1.94</v>
      </c>
      <c r="I36" s="50" t="s">
        <v>281</v>
      </c>
      <c r="J36" s="53">
        <v>4.7699999999999996</v>
      </c>
      <c r="K36" s="50" t="s">
        <v>281</v>
      </c>
      <c r="L36" s="53">
        <v>5.7</v>
      </c>
      <c r="M36" s="50" t="s">
        <v>26</v>
      </c>
      <c r="N36" s="53">
        <v>4.46</v>
      </c>
      <c r="O36" s="50" t="s">
        <v>26</v>
      </c>
      <c r="P36" s="53">
        <v>6.48</v>
      </c>
      <c r="Q36" s="50" t="s">
        <v>23</v>
      </c>
      <c r="R36" s="53">
        <v>9.36</v>
      </c>
      <c r="S36" s="50" t="s">
        <v>31</v>
      </c>
      <c r="T36" s="53">
        <v>8.2100000000000009</v>
      </c>
      <c r="U36" s="50" t="s">
        <v>273</v>
      </c>
      <c r="V36" s="53">
        <v>8.9499999999999993</v>
      </c>
      <c r="W36" s="50" t="s">
        <v>26</v>
      </c>
      <c r="X36" s="53">
        <v>8.4700000000000006</v>
      </c>
      <c r="Y36" s="50" t="s">
        <v>22</v>
      </c>
      <c r="Z36" s="53">
        <v>11.79</v>
      </c>
      <c r="AA36" s="52"/>
    </row>
    <row r="37" spans="1:27" hidden="1">
      <c r="A37" s="50" t="s">
        <v>271</v>
      </c>
      <c r="B37" s="52">
        <v>0</v>
      </c>
      <c r="C37" s="50" t="s">
        <v>282</v>
      </c>
      <c r="D37" s="53">
        <v>0.3</v>
      </c>
      <c r="E37" s="50" t="s">
        <v>25</v>
      </c>
      <c r="F37" s="53">
        <v>4.54</v>
      </c>
      <c r="G37" s="50" t="s">
        <v>13</v>
      </c>
      <c r="H37" s="53">
        <v>1.18</v>
      </c>
      <c r="I37" s="50" t="s">
        <v>26</v>
      </c>
      <c r="J37" s="53">
        <v>4.72</v>
      </c>
      <c r="K37" s="50" t="s">
        <v>278</v>
      </c>
      <c r="L37" s="53">
        <v>3.76</v>
      </c>
      <c r="M37" s="50" t="s">
        <v>278</v>
      </c>
      <c r="N37" s="53">
        <v>4.3</v>
      </c>
      <c r="O37" s="50" t="s">
        <v>278</v>
      </c>
      <c r="P37" s="53">
        <v>4.97</v>
      </c>
      <c r="Q37" s="50" t="s">
        <v>26</v>
      </c>
      <c r="R37" s="53">
        <v>5.4</v>
      </c>
      <c r="S37" s="50" t="s">
        <v>282</v>
      </c>
      <c r="T37" s="53">
        <v>7.7</v>
      </c>
      <c r="U37" s="50" t="s">
        <v>277</v>
      </c>
      <c r="V37" s="53">
        <v>8.73</v>
      </c>
      <c r="W37" s="50" t="s">
        <v>31</v>
      </c>
      <c r="X37" s="53">
        <v>6.33</v>
      </c>
      <c r="Y37" s="50" t="s">
        <v>280</v>
      </c>
      <c r="Z37" s="53">
        <v>9.24</v>
      </c>
      <c r="AA37" s="52"/>
    </row>
    <row r="38" spans="1:27" hidden="1">
      <c r="A38" s="50" t="s">
        <v>16</v>
      </c>
      <c r="B38" s="52">
        <v>0</v>
      </c>
      <c r="C38" s="50" t="s">
        <v>30</v>
      </c>
      <c r="D38" s="53">
        <v>0.17</v>
      </c>
      <c r="E38" s="50" t="s">
        <v>280</v>
      </c>
      <c r="F38" s="53">
        <v>2.98</v>
      </c>
      <c r="G38" s="50" t="s">
        <v>274</v>
      </c>
      <c r="H38" s="53">
        <v>0.85</v>
      </c>
      <c r="I38" s="50" t="s">
        <v>28</v>
      </c>
      <c r="J38" s="53">
        <v>2.29</v>
      </c>
      <c r="K38" s="50" t="s">
        <v>26</v>
      </c>
      <c r="L38" s="53">
        <v>3.17</v>
      </c>
      <c r="M38" s="50" t="s">
        <v>33</v>
      </c>
      <c r="N38" s="53">
        <v>3.59</v>
      </c>
      <c r="O38" s="50" t="s">
        <v>25</v>
      </c>
      <c r="P38" s="53">
        <v>4.54</v>
      </c>
      <c r="Q38" s="50" t="s">
        <v>280</v>
      </c>
      <c r="R38" s="53">
        <v>4.54</v>
      </c>
      <c r="S38" s="50" t="s">
        <v>26</v>
      </c>
      <c r="T38" s="53">
        <v>6.55</v>
      </c>
      <c r="U38" s="50" t="s">
        <v>30</v>
      </c>
      <c r="V38" s="53">
        <v>6.64</v>
      </c>
      <c r="W38" s="50" t="s">
        <v>278</v>
      </c>
      <c r="X38" s="53">
        <v>6.16</v>
      </c>
      <c r="Y38" s="50" t="s">
        <v>30</v>
      </c>
      <c r="Z38" s="53">
        <v>9.07</v>
      </c>
      <c r="AA38" s="52"/>
    </row>
    <row r="39" spans="1:27" hidden="1">
      <c r="A39" s="50" t="s">
        <v>18</v>
      </c>
      <c r="B39" s="52">
        <v>0</v>
      </c>
      <c r="C39" s="50" t="s">
        <v>42</v>
      </c>
      <c r="D39" s="53">
        <v>0.13</v>
      </c>
      <c r="E39" s="50" t="s">
        <v>28</v>
      </c>
      <c r="F39" s="53">
        <v>1.61</v>
      </c>
      <c r="G39" s="50" t="s">
        <v>34</v>
      </c>
      <c r="H39" s="53">
        <v>0.33</v>
      </c>
      <c r="I39" s="50" t="s">
        <v>277</v>
      </c>
      <c r="J39" s="53">
        <v>2.06</v>
      </c>
      <c r="K39" s="50" t="s">
        <v>21</v>
      </c>
      <c r="L39" s="53">
        <v>2.58</v>
      </c>
      <c r="M39" s="50" t="s">
        <v>281</v>
      </c>
      <c r="N39" s="53">
        <v>3.43</v>
      </c>
      <c r="O39" s="50" t="s">
        <v>277</v>
      </c>
      <c r="P39" s="53">
        <v>3.73</v>
      </c>
      <c r="Q39" s="50" t="s">
        <v>18</v>
      </c>
      <c r="R39" s="53">
        <v>4.3499999999999996</v>
      </c>
      <c r="S39" s="50" t="s">
        <v>30</v>
      </c>
      <c r="T39" s="53">
        <v>6.5</v>
      </c>
      <c r="U39" s="50" t="s">
        <v>279</v>
      </c>
      <c r="V39" s="53">
        <v>6.55</v>
      </c>
      <c r="W39" s="50" t="s">
        <v>25</v>
      </c>
      <c r="X39" s="53">
        <v>6.03</v>
      </c>
      <c r="Y39" s="50" t="s">
        <v>282</v>
      </c>
      <c r="Z39" s="53">
        <v>8.2200000000000006</v>
      </c>
      <c r="AA39" s="52"/>
    </row>
    <row r="40" spans="1:27" hidden="1">
      <c r="A40" s="50" t="s">
        <v>273</v>
      </c>
      <c r="B40" s="52">
        <v>0</v>
      </c>
      <c r="C40" s="50" t="s">
        <v>24</v>
      </c>
      <c r="D40" s="53">
        <v>0.09</v>
      </c>
      <c r="E40" s="50" t="s">
        <v>21</v>
      </c>
      <c r="F40" s="53">
        <v>1.37</v>
      </c>
      <c r="G40" s="50" t="s">
        <v>276</v>
      </c>
      <c r="H40" s="53">
        <v>0.31</v>
      </c>
      <c r="I40" s="50" t="s">
        <v>31</v>
      </c>
      <c r="J40" s="53">
        <v>1.94</v>
      </c>
      <c r="K40" s="50" t="s">
        <v>33</v>
      </c>
      <c r="L40" s="53">
        <v>2.31</v>
      </c>
      <c r="M40" s="50" t="s">
        <v>29</v>
      </c>
      <c r="N40" s="53">
        <v>2.64</v>
      </c>
      <c r="O40" s="50" t="s">
        <v>29</v>
      </c>
      <c r="P40" s="53">
        <v>3.5</v>
      </c>
      <c r="Q40" s="50" t="s">
        <v>278</v>
      </c>
      <c r="R40" s="53">
        <v>4.2699999999999996</v>
      </c>
      <c r="S40" s="50" t="s">
        <v>24</v>
      </c>
      <c r="T40" s="53">
        <v>6.19</v>
      </c>
      <c r="U40" s="50" t="s">
        <v>282</v>
      </c>
      <c r="V40" s="53">
        <v>6.55</v>
      </c>
      <c r="W40" s="50" t="s">
        <v>36</v>
      </c>
      <c r="X40" s="53">
        <v>5.52</v>
      </c>
      <c r="Y40" s="50" t="s">
        <v>26</v>
      </c>
      <c r="Z40" s="53">
        <v>7.18</v>
      </c>
      <c r="AA40" s="52"/>
    </row>
    <row r="41" spans="1:27" hidden="1">
      <c r="A41" s="50" t="s">
        <v>22</v>
      </c>
      <c r="B41" s="52">
        <v>0</v>
      </c>
      <c r="C41" s="50" t="s">
        <v>6</v>
      </c>
      <c r="D41" s="53">
        <v>0</v>
      </c>
      <c r="E41" s="50" t="s">
        <v>13</v>
      </c>
      <c r="F41" s="53">
        <v>0.8</v>
      </c>
      <c r="G41" s="50" t="s">
        <v>28</v>
      </c>
      <c r="H41" s="53">
        <v>0.31</v>
      </c>
      <c r="I41" s="50" t="s">
        <v>278</v>
      </c>
      <c r="J41" s="53">
        <v>1.66</v>
      </c>
      <c r="K41" s="50" t="s">
        <v>29</v>
      </c>
      <c r="L41" s="53">
        <v>1.95</v>
      </c>
      <c r="M41" s="50" t="s">
        <v>18</v>
      </c>
      <c r="N41" s="53">
        <v>2.1</v>
      </c>
      <c r="O41" s="50" t="s">
        <v>281</v>
      </c>
      <c r="P41" s="53">
        <v>3.34</v>
      </c>
      <c r="Q41" s="50" t="s">
        <v>29</v>
      </c>
      <c r="R41" s="53">
        <v>3.71</v>
      </c>
      <c r="S41" s="50" t="s">
        <v>25</v>
      </c>
      <c r="T41" s="53">
        <v>5.7</v>
      </c>
      <c r="U41" s="50" t="s">
        <v>31</v>
      </c>
      <c r="V41" s="53">
        <v>6.31</v>
      </c>
      <c r="W41" s="50" t="s">
        <v>283</v>
      </c>
      <c r="X41" s="53">
        <v>3.88</v>
      </c>
      <c r="Y41" s="50" t="s">
        <v>283</v>
      </c>
      <c r="Z41" s="53">
        <v>6.59</v>
      </c>
      <c r="AA41" s="52"/>
    </row>
    <row r="42" spans="1:27" hidden="1">
      <c r="A42" s="50" t="s">
        <v>275</v>
      </c>
      <c r="B42" s="52">
        <v>0</v>
      </c>
      <c r="C42" s="50" t="s">
        <v>271</v>
      </c>
      <c r="D42" s="53">
        <v>0</v>
      </c>
      <c r="E42" s="50" t="s">
        <v>30</v>
      </c>
      <c r="F42" s="53">
        <v>0.49</v>
      </c>
      <c r="G42" s="50" t="s">
        <v>30</v>
      </c>
      <c r="H42" s="53">
        <v>0.17</v>
      </c>
      <c r="I42" s="50" t="s">
        <v>285</v>
      </c>
      <c r="J42" s="53">
        <v>1.44</v>
      </c>
      <c r="K42" s="50" t="s">
        <v>277</v>
      </c>
      <c r="L42" s="53">
        <v>1.29</v>
      </c>
      <c r="M42" s="50" t="s">
        <v>34</v>
      </c>
      <c r="N42" s="53">
        <v>2.0699999999999998</v>
      </c>
      <c r="O42" s="50" t="s">
        <v>33</v>
      </c>
      <c r="P42" s="53">
        <v>3.23</v>
      </c>
      <c r="Q42" s="50" t="s">
        <v>31</v>
      </c>
      <c r="R42" s="53">
        <v>3.57</v>
      </c>
      <c r="S42" s="50" t="s">
        <v>278</v>
      </c>
      <c r="T42" s="53">
        <v>5.29</v>
      </c>
      <c r="U42" s="50" t="s">
        <v>278</v>
      </c>
      <c r="V42" s="53">
        <v>6.04</v>
      </c>
      <c r="W42" s="50" t="s">
        <v>29</v>
      </c>
      <c r="X42" s="53">
        <v>3.3</v>
      </c>
      <c r="Y42" s="50" t="s">
        <v>278</v>
      </c>
      <c r="Z42" s="53">
        <v>6.07</v>
      </c>
      <c r="AA42" s="52"/>
    </row>
    <row r="43" spans="1:27" hidden="1">
      <c r="A43" s="50" t="s">
        <v>24</v>
      </c>
      <c r="B43" s="52">
        <v>0</v>
      </c>
      <c r="C43" s="50" t="s">
        <v>18</v>
      </c>
      <c r="D43" s="53">
        <v>0</v>
      </c>
      <c r="E43" s="50" t="s">
        <v>282</v>
      </c>
      <c r="F43" s="53">
        <v>0.46</v>
      </c>
      <c r="G43" s="50" t="s">
        <v>282</v>
      </c>
      <c r="H43" s="53">
        <v>0.13</v>
      </c>
      <c r="I43" s="50" t="s">
        <v>29</v>
      </c>
      <c r="J43" s="53">
        <v>1.34</v>
      </c>
      <c r="K43" s="50" t="s">
        <v>30</v>
      </c>
      <c r="L43" s="53">
        <v>0.4</v>
      </c>
      <c r="M43" s="50" t="s">
        <v>32</v>
      </c>
      <c r="N43" s="53">
        <v>1.95</v>
      </c>
      <c r="O43" s="50" t="s">
        <v>18</v>
      </c>
      <c r="P43" s="53">
        <v>2.41</v>
      </c>
      <c r="Q43" s="50" t="s">
        <v>33</v>
      </c>
      <c r="R43" s="53">
        <v>2.4</v>
      </c>
      <c r="S43" s="50" t="s">
        <v>279</v>
      </c>
      <c r="T43" s="53">
        <v>4.97</v>
      </c>
      <c r="U43" s="50" t="s">
        <v>25</v>
      </c>
      <c r="V43" s="53">
        <v>3.99</v>
      </c>
      <c r="W43" s="50" t="s">
        <v>277</v>
      </c>
      <c r="X43" s="53">
        <v>2.56</v>
      </c>
      <c r="Y43" s="50" t="s">
        <v>35</v>
      </c>
      <c r="Z43" s="53">
        <v>3.28</v>
      </c>
      <c r="AA43" s="52"/>
    </row>
    <row r="44" spans="1:27" hidden="1">
      <c r="A44" s="50" t="s">
        <v>277</v>
      </c>
      <c r="B44" s="52">
        <v>0</v>
      </c>
      <c r="C44" s="50" t="s">
        <v>273</v>
      </c>
      <c r="D44" s="53">
        <v>0</v>
      </c>
      <c r="E44" s="50" t="s">
        <v>35</v>
      </c>
      <c r="F44" s="53">
        <v>0.13</v>
      </c>
      <c r="G44" s="50" t="s">
        <v>24</v>
      </c>
      <c r="H44" s="53">
        <v>0.03</v>
      </c>
      <c r="I44" s="50" t="s">
        <v>34</v>
      </c>
      <c r="J44" s="53">
        <v>0.59</v>
      </c>
      <c r="K44" s="50" t="s">
        <v>32</v>
      </c>
      <c r="L44" s="53">
        <v>0.27</v>
      </c>
      <c r="M44" s="50" t="s">
        <v>280</v>
      </c>
      <c r="N44" s="53">
        <v>1.74</v>
      </c>
      <c r="O44" s="50" t="s">
        <v>276</v>
      </c>
      <c r="P44" s="53">
        <v>1.84</v>
      </c>
      <c r="Q44" s="50" t="s">
        <v>276</v>
      </c>
      <c r="R44" s="53">
        <v>2.0699999999999998</v>
      </c>
      <c r="S44" s="50" t="s">
        <v>29</v>
      </c>
      <c r="T44" s="53">
        <v>3.97</v>
      </c>
      <c r="U44" s="50" t="s">
        <v>283</v>
      </c>
      <c r="V44" s="53">
        <v>3.51</v>
      </c>
      <c r="W44" s="50" t="s">
        <v>284</v>
      </c>
      <c r="X44" s="53">
        <v>2.0099999999999998</v>
      </c>
      <c r="Y44" s="50" t="s">
        <v>29</v>
      </c>
      <c r="Z44" s="53">
        <v>3.02</v>
      </c>
      <c r="AA44" s="52"/>
    </row>
    <row r="45" spans="1:27" hidden="1">
      <c r="A45" s="50" t="s">
        <v>28</v>
      </c>
      <c r="B45" s="52">
        <v>0</v>
      </c>
      <c r="C45" s="50" t="s">
        <v>275</v>
      </c>
      <c r="D45" s="53">
        <v>0</v>
      </c>
      <c r="E45" s="50" t="s">
        <v>24</v>
      </c>
      <c r="F45" s="53">
        <v>0.12</v>
      </c>
      <c r="G45" s="50" t="s">
        <v>273</v>
      </c>
      <c r="H45" s="53">
        <v>0</v>
      </c>
      <c r="I45" s="50" t="s">
        <v>30</v>
      </c>
      <c r="J45" s="53">
        <v>0.28999999999999998</v>
      </c>
      <c r="K45" s="50" t="s">
        <v>35</v>
      </c>
      <c r="L45" s="53">
        <v>0.11</v>
      </c>
      <c r="M45" s="50" t="s">
        <v>27</v>
      </c>
      <c r="N45" s="53">
        <v>1.41</v>
      </c>
      <c r="O45" s="50" t="s">
        <v>30</v>
      </c>
      <c r="P45" s="53">
        <v>1.76</v>
      </c>
      <c r="Q45" s="50" t="s">
        <v>30</v>
      </c>
      <c r="R45" s="53">
        <v>1.58</v>
      </c>
      <c r="S45" s="50" t="s">
        <v>280</v>
      </c>
      <c r="T45" s="53">
        <v>2.73</v>
      </c>
      <c r="U45" s="50" t="s">
        <v>29</v>
      </c>
      <c r="V45" s="53">
        <v>3.32</v>
      </c>
      <c r="W45" s="50" t="s">
        <v>28</v>
      </c>
      <c r="X45" s="53">
        <v>1.94</v>
      </c>
      <c r="Y45" s="50" t="s">
        <v>28</v>
      </c>
      <c r="Z45" s="53">
        <v>2.36</v>
      </c>
      <c r="AA45" s="52"/>
    </row>
    <row r="46" spans="1:27" hidden="1">
      <c r="A46" s="50" t="s">
        <v>279</v>
      </c>
      <c r="B46" s="52">
        <v>0</v>
      </c>
      <c r="C46" s="50" t="s">
        <v>277</v>
      </c>
      <c r="D46" s="53">
        <v>0</v>
      </c>
      <c r="E46" s="50" t="s">
        <v>42</v>
      </c>
      <c r="F46" s="53">
        <v>0.01</v>
      </c>
      <c r="G46" s="50" t="s">
        <v>275</v>
      </c>
      <c r="H46" s="53">
        <v>0</v>
      </c>
      <c r="I46" s="50" t="s">
        <v>24</v>
      </c>
      <c r="J46" s="53">
        <v>0.09</v>
      </c>
      <c r="K46" s="50" t="s">
        <v>31</v>
      </c>
      <c r="L46" s="53">
        <v>0.08</v>
      </c>
      <c r="M46" s="50" t="s">
        <v>30</v>
      </c>
      <c r="N46" s="53">
        <v>0.63</v>
      </c>
      <c r="O46" s="50" t="s">
        <v>34</v>
      </c>
      <c r="P46" s="53">
        <v>1.47</v>
      </c>
      <c r="Q46" s="50" t="s">
        <v>281</v>
      </c>
      <c r="R46" s="53">
        <v>0.98</v>
      </c>
      <c r="S46" s="50" t="s">
        <v>33</v>
      </c>
      <c r="T46" s="53">
        <v>1.6</v>
      </c>
      <c r="U46" s="50" t="s">
        <v>27</v>
      </c>
      <c r="V46" s="53">
        <v>2.4300000000000002</v>
      </c>
      <c r="W46" s="50" t="s">
        <v>35</v>
      </c>
      <c r="X46" s="53">
        <v>1.31</v>
      </c>
      <c r="Y46" s="50" t="s">
        <v>31</v>
      </c>
      <c r="Z46" s="53">
        <v>1.83</v>
      </c>
      <c r="AA46" s="52"/>
    </row>
    <row r="47" spans="1:27" hidden="1">
      <c r="A47" s="50" t="s">
        <v>31</v>
      </c>
      <c r="B47" s="52">
        <v>0</v>
      </c>
      <c r="C47" s="50" t="s">
        <v>28</v>
      </c>
      <c r="D47" s="53">
        <v>0</v>
      </c>
      <c r="E47" s="50" t="s">
        <v>273</v>
      </c>
      <c r="F47" s="53">
        <v>0</v>
      </c>
      <c r="G47" s="50" t="s">
        <v>277</v>
      </c>
      <c r="H47" s="53">
        <v>0</v>
      </c>
      <c r="I47" s="50" t="s">
        <v>273</v>
      </c>
      <c r="J47" s="53">
        <v>0</v>
      </c>
      <c r="K47" s="50" t="s">
        <v>24</v>
      </c>
      <c r="L47" s="53">
        <v>7.0000000000000007E-2</v>
      </c>
      <c r="M47" s="50" t="s">
        <v>31</v>
      </c>
      <c r="N47" s="53">
        <v>0.45</v>
      </c>
      <c r="O47" s="50" t="s">
        <v>27</v>
      </c>
      <c r="P47" s="53">
        <v>0.67</v>
      </c>
      <c r="Q47" s="50" t="s">
        <v>27</v>
      </c>
      <c r="R47" s="53">
        <v>0.8</v>
      </c>
      <c r="S47" s="50" t="s">
        <v>285</v>
      </c>
      <c r="T47" s="53">
        <v>1.47</v>
      </c>
      <c r="U47" s="50" t="s">
        <v>33</v>
      </c>
      <c r="V47" s="53">
        <v>1.32</v>
      </c>
      <c r="W47" s="50" t="s">
        <v>280</v>
      </c>
      <c r="X47" s="53">
        <v>1.29</v>
      </c>
      <c r="Y47" s="50" t="s">
        <v>284</v>
      </c>
      <c r="Z47" s="53">
        <v>1.71</v>
      </c>
      <c r="AA47" s="52"/>
    </row>
    <row r="48" spans="1:27" hidden="1">
      <c r="A48" s="50" t="s">
        <v>32</v>
      </c>
      <c r="B48" s="52">
        <v>0</v>
      </c>
      <c r="C48" s="50" t="s">
        <v>279</v>
      </c>
      <c r="D48" s="53">
        <v>0</v>
      </c>
      <c r="E48" s="50" t="s">
        <v>275</v>
      </c>
      <c r="F48" s="53">
        <v>0</v>
      </c>
      <c r="G48" s="50" t="s">
        <v>279</v>
      </c>
      <c r="H48" s="53">
        <v>0</v>
      </c>
      <c r="I48" s="50" t="s">
        <v>275</v>
      </c>
      <c r="J48" s="53">
        <v>0</v>
      </c>
      <c r="K48" s="50" t="s">
        <v>282</v>
      </c>
      <c r="L48" s="53">
        <v>0.02</v>
      </c>
      <c r="M48" s="50" t="s">
        <v>35</v>
      </c>
      <c r="N48" s="53">
        <v>0.31</v>
      </c>
      <c r="O48" s="50" t="s">
        <v>32</v>
      </c>
      <c r="P48" s="53">
        <v>0.46</v>
      </c>
      <c r="Q48" s="50" t="s">
        <v>38</v>
      </c>
      <c r="R48" s="53">
        <v>0.61</v>
      </c>
      <c r="S48" s="50" t="s">
        <v>283</v>
      </c>
      <c r="T48" s="53">
        <v>1.31</v>
      </c>
      <c r="U48" s="50" t="s">
        <v>35</v>
      </c>
      <c r="V48" s="53">
        <v>0.84</v>
      </c>
      <c r="W48" s="50" t="s">
        <v>33</v>
      </c>
      <c r="X48" s="53">
        <v>1.25</v>
      </c>
      <c r="Y48" s="50" t="s">
        <v>27</v>
      </c>
      <c r="Z48" s="53">
        <v>1.29</v>
      </c>
      <c r="AA48" s="52"/>
    </row>
    <row r="49" spans="1:27" hidden="1">
      <c r="A49" s="50" t="s">
        <v>282</v>
      </c>
      <c r="B49" s="52">
        <v>0</v>
      </c>
      <c r="C49" s="50" t="s">
        <v>31</v>
      </c>
      <c r="D49" s="53">
        <v>0</v>
      </c>
      <c r="E49" s="50" t="s">
        <v>277</v>
      </c>
      <c r="F49" s="53">
        <v>0</v>
      </c>
      <c r="G49" s="50" t="s">
        <v>31</v>
      </c>
      <c r="H49" s="53">
        <v>0</v>
      </c>
      <c r="I49" s="50" t="s">
        <v>279</v>
      </c>
      <c r="J49" s="53">
        <v>0</v>
      </c>
      <c r="K49" s="50" t="s">
        <v>273</v>
      </c>
      <c r="L49" s="53">
        <v>0</v>
      </c>
      <c r="M49" s="50" t="s">
        <v>286</v>
      </c>
      <c r="N49" s="53">
        <v>0.06</v>
      </c>
      <c r="O49" s="50" t="s">
        <v>280</v>
      </c>
      <c r="P49" s="53">
        <v>0.44</v>
      </c>
      <c r="Q49" s="50" t="s">
        <v>282</v>
      </c>
      <c r="R49" s="53">
        <v>0.47</v>
      </c>
      <c r="S49" s="50" t="s">
        <v>27</v>
      </c>
      <c r="T49" s="53">
        <v>0.8</v>
      </c>
      <c r="U49" s="50" t="s">
        <v>34</v>
      </c>
      <c r="V49" s="53">
        <v>0.51</v>
      </c>
      <c r="W49" s="50" t="s">
        <v>34</v>
      </c>
      <c r="X49" s="53">
        <v>1.18</v>
      </c>
      <c r="Y49" s="50" t="s">
        <v>33</v>
      </c>
      <c r="Z49" s="53">
        <v>0.91</v>
      </c>
      <c r="AA49" s="52"/>
    </row>
    <row r="50" spans="1:27" hidden="1">
      <c r="A50" s="50" t="s">
        <v>33</v>
      </c>
      <c r="B50" s="52">
        <v>0</v>
      </c>
      <c r="C50" s="50" t="s">
        <v>32</v>
      </c>
      <c r="D50" s="53">
        <v>0</v>
      </c>
      <c r="E50" s="50" t="s">
        <v>279</v>
      </c>
      <c r="F50" s="53">
        <v>0</v>
      </c>
      <c r="G50" s="50" t="s">
        <v>32</v>
      </c>
      <c r="H50" s="53">
        <v>0</v>
      </c>
      <c r="I50" s="50" t="s">
        <v>282</v>
      </c>
      <c r="J50" s="52">
        <v>0</v>
      </c>
      <c r="K50" s="50" t="s">
        <v>275</v>
      </c>
      <c r="L50" s="53">
        <v>0</v>
      </c>
      <c r="M50" s="50" t="s">
        <v>40</v>
      </c>
      <c r="N50" s="53">
        <v>0.06</v>
      </c>
      <c r="O50" s="50" t="s">
        <v>35</v>
      </c>
      <c r="P50" s="53">
        <v>0.41</v>
      </c>
      <c r="Q50" s="50" t="s">
        <v>34</v>
      </c>
      <c r="R50" s="53">
        <v>0.25</v>
      </c>
      <c r="S50" s="50" t="s">
        <v>34</v>
      </c>
      <c r="T50" s="53">
        <v>0.5</v>
      </c>
      <c r="U50" s="50" t="s">
        <v>37</v>
      </c>
      <c r="V50" s="53">
        <v>0.5</v>
      </c>
      <c r="W50" s="50" t="s">
        <v>27</v>
      </c>
      <c r="X50" s="53">
        <v>0.97</v>
      </c>
      <c r="Y50" s="50" t="s">
        <v>34</v>
      </c>
      <c r="Z50" s="53">
        <v>0.82</v>
      </c>
      <c r="AA50" s="52"/>
    </row>
    <row r="51" spans="1:27" hidden="1">
      <c r="A51" s="50" t="s">
        <v>283</v>
      </c>
      <c r="B51" s="52">
        <v>0</v>
      </c>
      <c r="C51" s="50" t="s">
        <v>33</v>
      </c>
      <c r="D51" s="53">
        <v>0</v>
      </c>
      <c r="E51" s="50" t="s">
        <v>31</v>
      </c>
      <c r="F51" s="53">
        <v>0</v>
      </c>
      <c r="G51" s="50" t="s">
        <v>33</v>
      </c>
      <c r="H51" s="53">
        <v>0</v>
      </c>
      <c r="I51" s="50" t="s">
        <v>33</v>
      </c>
      <c r="J51" s="52">
        <v>0</v>
      </c>
      <c r="K51" s="50" t="s">
        <v>279</v>
      </c>
      <c r="L51" s="53">
        <v>0</v>
      </c>
      <c r="M51" s="50" t="s">
        <v>41</v>
      </c>
      <c r="N51" s="53">
        <v>0.01</v>
      </c>
      <c r="O51" s="50" t="s">
        <v>282</v>
      </c>
      <c r="P51" s="53">
        <v>0.27</v>
      </c>
      <c r="Q51" s="50" t="s">
        <v>39</v>
      </c>
      <c r="R51" s="53">
        <v>0.19</v>
      </c>
      <c r="S51" s="50" t="s">
        <v>41</v>
      </c>
      <c r="T51" s="53">
        <v>0.16</v>
      </c>
      <c r="U51" s="50" t="s">
        <v>285</v>
      </c>
      <c r="V51" s="53">
        <v>0.41</v>
      </c>
      <c r="W51" s="50" t="s">
        <v>23</v>
      </c>
      <c r="X51" s="53">
        <v>0.71</v>
      </c>
      <c r="Y51" s="50" t="s">
        <v>23</v>
      </c>
      <c r="Z51" s="53">
        <v>0.77</v>
      </c>
      <c r="AA51" s="52"/>
    </row>
    <row r="52" spans="1:27" hidden="1">
      <c r="A52" s="50" t="s">
        <v>34</v>
      </c>
      <c r="B52" s="52">
        <v>0</v>
      </c>
      <c r="C52" s="50" t="s">
        <v>283</v>
      </c>
      <c r="D52" s="53">
        <v>0</v>
      </c>
      <c r="E52" s="50" t="s">
        <v>33</v>
      </c>
      <c r="F52" s="53">
        <v>0</v>
      </c>
      <c r="G52" s="50" t="s">
        <v>283</v>
      </c>
      <c r="H52" s="53">
        <v>0</v>
      </c>
      <c r="I52" s="50" t="s">
        <v>283</v>
      </c>
      <c r="J52" s="52">
        <v>0</v>
      </c>
      <c r="K52" s="50" t="s">
        <v>280</v>
      </c>
      <c r="L52" s="53">
        <v>0</v>
      </c>
      <c r="M52" s="50" t="s">
        <v>273</v>
      </c>
      <c r="N52" s="52">
        <v>0</v>
      </c>
      <c r="O52" s="50" t="s">
        <v>40</v>
      </c>
      <c r="P52" s="53">
        <v>0.19</v>
      </c>
      <c r="Q52" s="50" t="s">
        <v>40</v>
      </c>
      <c r="R52" s="53">
        <v>0.18</v>
      </c>
      <c r="S52" s="50" t="s">
        <v>38</v>
      </c>
      <c r="T52" s="53">
        <v>0.15</v>
      </c>
      <c r="U52" s="50" t="s">
        <v>286</v>
      </c>
      <c r="V52" s="53">
        <v>0.2</v>
      </c>
      <c r="W52" s="50" t="s">
        <v>37</v>
      </c>
      <c r="X52" s="53">
        <v>0.56999999999999995</v>
      </c>
      <c r="Y52" s="50" t="s">
        <v>36</v>
      </c>
      <c r="Z52" s="53">
        <v>0.45</v>
      </c>
      <c r="AA52" s="52"/>
    </row>
    <row r="53" spans="1:27" hidden="1">
      <c r="A53" s="50" t="s">
        <v>35</v>
      </c>
      <c r="B53" s="52">
        <v>0</v>
      </c>
      <c r="C53" s="50" t="s">
        <v>34</v>
      </c>
      <c r="D53" s="53">
        <v>0</v>
      </c>
      <c r="E53" s="50" t="s">
        <v>283</v>
      </c>
      <c r="F53" s="53">
        <v>0</v>
      </c>
      <c r="G53" s="50" t="s">
        <v>35</v>
      </c>
      <c r="H53" s="53">
        <v>0</v>
      </c>
      <c r="I53" s="50" t="s">
        <v>35</v>
      </c>
      <c r="J53" s="52">
        <v>0</v>
      </c>
      <c r="K53" s="50" t="s">
        <v>283</v>
      </c>
      <c r="L53" s="53">
        <v>0</v>
      </c>
      <c r="M53" s="50" t="s">
        <v>275</v>
      </c>
      <c r="N53" s="52">
        <v>0</v>
      </c>
      <c r="O53" s="50" t="s">
        <v>38</v>
      </c>
      <c r="P53" s="53">
        <v>0.12</v>
      </c>
      <c r="Q53" s="50" t="s">
        <v>286</v>
      </c>
      <c r="R53" s="53">
        <v>0.16</v>
      </c>
      <c r="S53" s="50" t="s">
        <v>39</v>
      </c>
      <c r="T53" s="53">
        <v>0.15</v>
      </c>
      <c r="U53" s="50" t="s">
        <v>23</v>
      </c>
      <c r="V53" s="53">
        <v>0.14000000000000001</v>
      </c>
      <c r="W53" s="50" t="s">
        <v>286</v>
      </c>
      <c r="X53" s="53">
        <v>0.53</v>
      </c>
      <c r="Y53" s="50" t="s">
        <v>37</v>
      </c>
      <c r="Z53" s="53">
        <v>0.44</v>
      </c>
      <c r="AA53" s="52"/>
    </row>
    <row r="54" spans="1:27" hidden="1">
      <c r="A54" s="50" t="s">
        <v>36</v>
      </c>
      <c r="B54" s="52">
        <v>0</v>
      </c>
      <c r="C54" s="50" t="s">
        <v>35</v>
      </c>
      <c r="D54" s="53">
        <v>0</v>
      </c>
      <c r="E54" s="50" t="s">
        <v>34</v>
      </c>
      <c r="F54" s="53">
        <v>0</v>
      </c>
      <c r="G54" s="50" t="s">
        <v>36</v>
      </c>
      <c r="H54" s="53">
        <v>0</v>
      </c>
      <c r="I54" s="50" t="s">
        <v>36</v>
      </c>
      <c r="J54" s="52">
        <v>0</v>
      </c>
      <c r="K54" s="50" t="s">
        <v>36</v>
      </c>
      <c r="L54" s="53">
        <v>0</v>
      </c>
      <c r="M54" s="50" t="s">
        <v>279</v>
      </c>
      <c r="N54" s="52">
        <v>0</v>
      </c>
      <c r="O54" s="50" t="s">
        <v>286</v>
      </c>
      <c r="P54" s="53">
        <v>0.09</v>
      </c>
      <c r="Q54" s="50" t="s">
        <v>37</v>
      </c>
      <c r="R54" s="53">
        <v>0.14000000000000001</v>
      </c>
      <c r="S54" s="50" t="s">
        <v>37</v>
      </c>
      <c r="T54" s="53">
        <v>0.13</v>
      </c>
      <c r="U54" s="50" t="s">
        <v>40</v>
      </c>
      <c r="V54" s="53">
        <v>0.14000000000000001</v>
      </c>
      <c r="W54" s="50" t="s">
        <v>39</v>
      </c>
      <c r="X54" s="53">
        <v>0.37</v>
      </c>
      <c r="Y54" s="50" t="s">
        <v>286</v>
      </c>
      <c r="Z54" s="53">
        <v>0.43</v>
      </c>
      <c r="AA54" s="52"/>
    </row>
    <row r="55" spans="1:27" hidden="1">
      <c r="A55" s="50" t="s">
        <v>284</v>
      </c>
      <c r="B55" s="52">
        <v>0</v>
      </c>
      <c r="C55" s="50" t="s">
        <v>36</v>
      </c>
      <c r="D55" s="53">
        <v>0</v>
      </c>
      <c r="E55" s="50" t="s">
        <v>36</v>
      </c>
      <c r="F55" s="53">
        <v>0</v>
      </c>
      <c r="G55" s="50" t="s">
        <v>284</v>
      </c>
      <c r="H55" s="53">
        <v>0</v>
      </c>
      <c r="I55" s="50" t="s">
        <v>284</v>
      </c>
      <c r="J55" s="52">
        <v>0</v>
      </c>
      <c r="K55" s="50" t="s">
        <v>284</v>
      </c>
      <c r="L55" s="53">
        <v>0</v>
      </c>
      <c r="M55" s="50" t="s">
        <v>283</v>
      </c>
      <c r="N55" s="52">
        <v>0</v>
      </c>
      <c r="O55" s="50" t="s">
        <v>41</v>
      </c>
      <c r="P55" s="53">
        <v>0.01</v>
      </c>
      <c r="Q55" s="50" t="s">
        <v>279</v>
      </c>
      <c r="R55" s="53">
        <v>0</v>
      </c>
      <c r="S55" s="50" t="s">
        <v>286</v>
      </c>
      <c r="T55" s="53">
        <v>0.1</v>
      </c>
      <c r="U55" s="50" t="s">
        <v>38</v>
      </c>
      <c r="V55" s="53">
        <v>0.12</v>
      </c>
      <c r="W55" s="50" t="s">
        <v>38</v>
      </c>
      <c r="X55" s="53">
        <v>0.15</v>
      </c>
      <c r="Y55" s="50" t="s">
        <v>39</v>
      </c>
      <c r="Z55" s="53">
        <v>0.28999999999999998</v>
      </c>
      <c r="AA55" s="52"/>
    </row>
    <row r="56" spans="1:27" hidden="1">
      <c r="A56" s="50" t="s">
        <v>285</v>
      </c>
      <c r="B56" s="52">
        <v>0</v>
      </c>
      <c r="C56" s="50" t="s">
        <v>284</v>
      </c>
      <c r="D56" s="53">
        <v>0</v>
      </c>
      <c r="E56" s="50" t="s">
        <v>284</v>
      </c>
      <c r="F56" s="53">
        <v>0</v>
      </c>
      <c r="G56" s="50" t="s">
        <v>285</v>
      </c>
      <c r="H56" s="53">
        <v>0</v>
      </c>
      <c r="I56" s="50" t="s">
        <v>37</v>
      </c>
      <c r="J56" s="52">
        <v>0</v>
      </c>
      <c r="K56" s="50" t="s">
        <v>285</v>
      </c>
      <c r="L56" s="53">
        <v>0</v>
      </c>
      <c r="M56" s="50" t="s">
        <v>36</v>
      </c>
      <c r="N56" s="52">
        <v>0</v>
      </c>
      <c r="O56" s="50" t="s">
        <v>279</v>
      </c>
      <c r="P56" s="53">
        <v>0</v>
      </c>
      <c r="Q56" s="50" t="s">
        <v>32</v>
      </c>
      <c r="R56" s="53">
        <v>0</v>
      </c>
      <c r="S56" s="50" t="s">
        <v>40</v>
      </c>
      <c r="T56" s="53">
        <v>0.09</v>
      </c>
      <c r="U56" s="50" t="s">
        <v>39</v>
      </c>
      <c r="V56" s="53">
        <v>0.03</v>
      </c>
      <c r="W56" s="50" t="s">
        <v>40</v>
      </c>
      <c r="X56" s="53">
        <v>0.13</v>
      </c>
      <c r="Y56" s="50" t="s">
        <v>38</v>
      </c>
      <c r="Z56" s="53">
        <v>0.27</v>
      </c>
      <c r="AA56" s="52"/>
    </row>
    <row r="57" spans="1:27" hidden="1">
      <c r="A57" s="50" t="s">
        <v>37</v>
      </c>
      <c r="B57" s="52">
        <v>0</v>
      </c>
      <c r="C57" s="50" t="s">
        <v>285</v>
      </c>
      <c r="D57" s="53">
        <v>0</v>
      </c>
      <c r="E57" s="50" t="s">
        <v>285</v>
      </c>
      <c r="F57" s="53">
        <v>0</v>
      </c>
      <c r="G57" s="50" t="s">
        <v>37</v>
      </c>
      <c r="H57" s="52">
        <v>0</v>
      </c>
      <c r="I57" s="50" t="s">
        <v>286</v>
      </c>
      <c r="J57" s="52">
        <v>0</v>
      </c>
      <c r="K57" s="50" t="s">
        <v>37</v>
      </c>
      <c r="L57" s="53">
        <v>0</v>
      </c>
      <c r="M57" s="50" t="s">
        <v>284</v>
      </c>
      <c r="N57" s="52">
        <v>0</v>
      </c>
      <c r="O57" s="50" t="s">
        <v>283</v>
      </c>
      <c r="P57" s="53">
        <v>0</v>
      </c>
      <c r="Q57" s="50" t="s">
        <v>283</v>
      </c>
      <c r="R57" s="53">
        <v>0</v>
      </c>
      <c r="S57" s="50" t="s">
        <v>276</v>
      </c>
      <c r="T57" s="53">
        <v>0</v>
      </c>
      <c r="U57" s="50" t="s">
        <v>276</v>
      </c>
      <c r="V57" s="53">
        <v>0</v>
      </c>
      <c r="W57" s="50" t="s">
        <v>285</v>
      </c>
      <c r="X57" s="53">
        <v>0.05</v>
      </c>
      <c r="Y57" s="50" t="s">
        <v>285</v>
      </c>
      <c r="Z57" s="53">
        <v>0.24</v>
      </c>
      <c r="AA57" s="52"/>
    </row>
    <row r="58" spans="1:27" hidden="1">
      <c r="A58" s="50" t="s">
        <v>286</v>
      </c>
      <c r="B58" s="52">
        <v>0</v>
      </c>
      <c r="C58" s="50" t="s">
        <v>37</v>
      </c>
      <c r="D58" s="53">
        <v>0</v>
      </c>
      <c r="E58" s="50" t="s">
        <v>37</v>
      </c>
      <c r="F58" s="53">
        <v>0</v>
      </c>
      <c r="G58" s="50" t="s">
        <v>286</v>
      </c>
      <c r="H58" s="52">
        <v>0</v>
      </c>
      <c r="I58" s="50" t="s">
        <v>38</v>
      </c>
      <c r="J58" s="52">
        <v>0</v>
      </c>
      <c r="K58" s="50" t="s">
        <v>286</v>
      </c>
      <c r="L58" s="52">
        <v>0</v>
      </c>
      <c r="M58" s="50" t="s">
        <v>285</v>
      </c>
      <c r="N58" s="52">
        <v>0</v>
      </c>
      <c r="O58" s="50" t="s">
        <v>36</v>
      </c>
      <c r="P58" s="53">
        <v>0</v>
      </c>
      <c r="Q58" s="50" t="s">
        <v>35</v>
      </c>
      <c r="R58" s="53">
        <v>0</v>
      </c>
      <c r="S58" s="50" t="s">
        <v>281</v>
      </c>
      <c r="T58" s="53">
        <v>0</v>
      </c>
      <c r="U58" s="50" t="s">
        <v>281</v>
      </c>
      <c r="V58" s="53">
        <v>0</v>
      </c>
      <c r="W58" s="50" t="s">
        <v>287</v>
      </c>
      <c r="X58" s="53">
        <v>0.05</v>
      </c>
      <c r="Y58" s="50" t="s">
        <v>287</v>
      </c>
      <c r="Z58" s="53">
        <v>0.09</v>
      </c>
      <c r="AA58" s="52"/>
    </row>
    <row r="59" spans="1:27" hidden="1">
      <c r="A59" s="50" t="s">
        <v>38</v>
      </c>
      <c r="B59" s="52">
        <v>0</v>
      </c>
      <c r="C59" s="50" t="s">
        <v>286</v>
      </c>
      <c r="D59" s="53">
        <v>0</v>
      </c>
      <c r="E59" s="50" t="s">
        <v>286</v>
      </c>
      <c r="F59" s="53">
        <v>0</v>
      </c>
      <c r="G59" s="50" t="s">
        <v>38</v>
      </c>
      <c r="H59" s="52">
        <v>0</v>
      </c>
      <c r="I59" s="50" t="s">
        <v>39</v>
      </c>
      <c r="J59" s="52">
        <v>0</v>
      </c>
      <c r="K59" s="50" t="s">
        <v>38</v>
      </c>
      <c r="L59" s="52">
        <v>0</v>
      </c>
      <c r="M59" s="50" t="s">
        <v>37</v>
      </c>
      <c r="N59" s="52">
        <v>0</v>
      </c>
      <c r="O59" s="50" t="s">
        <v>284</v>
      </c>
      <c r="P59" s="52">
        <v>0</v>
      </c>
      <c r="Q59" s="50" t="s">
        <v>36</v>
      </c>
      <c r="R59" s="53">
        <v>0</v>
      </c>
      <c r="S59" s="50" t="s">
        <v>32</v>
      </c>
      <c r="T59" s="53">
        <v>0</v>
      </c>
      <c r="U59" s="50" t="s">
        <v>32</v>
      </c>
      <c r="V59" s="53">
        <v>0</v>
      </c>
      <c r="W59" s="50" t="s">
        <v>276</v>
      </c>
      <c r="X59" s="53">
        <v>0</v>
      </c>
      <c r="Y59" s="50" t="s">
        <v>40</v>
      </c>
      <c r="Z59" s="53">
        <v>0.02</v>
      </c>
      <c r="AA59" s="52"/>
    </row>
    <row r="60" spans="1:27" hidden="1">
      <c r="A60" s="50" t="s">
        <v>39</v>
      </c>
      <c r="B60" s="52">
        <v>0</v>
      </c>
      <c r="C60" s="50" t="s">
        <v>38</v>
      </c>
      <c r="D60" s="53">
        <v>0</v>
      </c>
      <c r="E60" s="50" t="s">
        <v>38</v>
      </c>
      <c r="F60" s="53">
        <v>0</v>
      </c>
      <c r="G60" s="50" t="s">
        <v>39</v>
      </c>
      <c r="H60" s="52">
        <v>0</v>
      </c>
      <c r="I60" s="50" t="s">
        <v>40</v>
      </c>
      <c r="J60" s="52">
        <v>0</v>
      </c>
      <c r="K60" s="50" t="s">
        <v>39</v>
      </c>
      <c r="L60" s="52">
        <v>0</v>
      </c>
      <c r="M60" s="50" t="s">
        <v>38</v>
      </c>
      <c r="N60" s="52">
        <v>0</v>
      </c>
      <c r="O60" s="50" t="s">
        <v>285</v>
      </c>
      <c r="P60" s="52">
        <v>0</v>
      </c>
      <c r="Q60" s="50" t="s">
        <v>284</v>
      </c>
      <c r="R60" s="52">
        <v>0</v>
      </c>
      <c r="S60" s="50" t="s">
        <v>35</v>
      </c>
      <c r="T60" s="53">
        <v>0</v>
      </c>
      <c r="U60" s="50" t="s">
        <v>36</v>
      </c>
      <c r="V60" s="53">
        <v>0</v>
      </c>
      <c r="W60" s="50" t="s">
        <v>281</v>
      </c>
      <c r="X60" s="53">
        <v>0</v>
      </c>
      <c r="Y60" s="50" t="s">
        <v>276</v>
      </c>
      <c r="Z60" s="53">
        <v>0</v>
      </c>
      <c r="AA60" s="52"/>
    </row>
    <row r="61" spans="1:27" hidden="1">
      <c r="A61" s="50" t="s">
        <v>40</v>
      </c>
      <c r="B61" s="52">
        <v>0</v>
      </c>
      <c r="C61" s="50" t="s">
        <v>39</v>
      </c>
      <c r="D61" s="53">
        <v>0</v>
      </c>
      <c r="E61" s="50" t="s">
        <v>39</v>
      </c>
      <c r="F61" s="53">
        <v>0</v>
      </c>
      <c r="G61" s="50" t="s">
        <v>40</v>
      </c>
      <c r="H61" s="52">
        <v>0</v>
      </c>
      <c r="I61" s="50" t="s">
        <v>41</v>
      </c>
      <c r="J61" s="52">
        <v>0</v>
      </c>
      <c r="K61" s="50" t="s">
        <v>40</v>
      </c>
      <c r="L61" s="52">
        <v>0</v>
      </c>
      <c r="M61" s="50" t="s">
        <v>39</v>
      </c>
      <c r="N61" s="52">
        <v>0</v>
      </c>
      <c r="O61" s="50" t="s">
        <v>37</v>
      </c>
      <c r="P61" s="52">
        <v>0</v>
      </c>
      <c r="Q61" s="50" t="s">
        <v>285</v>
      </c>
      <c r="R61" s="52">
        <v>0</v>
      </c>
      <c r="S61" s="50" t="s">
        <v>36</v>
      </c>
      <c r="T61" s="53">
        <v>0</v>
      </c>
      <c r="U61" s="50" t="s">
        <v>284</v>
      </c>
      <c r="V61" s="52">
        <v>0</v>
      </c>
      <c r="W61" s="50" t="s">
        <v>32</v>
      </c>
      <c r="X61" s="53">
        <v>0</v>
      </c>
      <c r="Y61" s="50" t="s">
        <v>281</v>
      </c>
      <c r="Z61" s="53">
        <v>0</v>
      </c>
      <c r="AA61" s="52"/>
    </row>
    <row r="62" spans="1:27" hidden="1">
      <c r="A62" s="50" t="s">
        <v>41</v>
      </c>
      <c r="B62" s="52">
        <v>0</v>
      </c>
      <c r="C62" s="50" t="s">
        <v>40</v>
      </c>
      <c r="D62" s="53">
        <v>0</v>
      </c>
      <c r="E62" s="50" t="s">
        <v>40</v>
      </c>
      <c r="F62" s="53">
        <v>0</v>
      </c>
      <c r="G62" s="50" t="s">
        <v>41</v>
      </c>
      <c r="H62" s="52">
        <v>0</v>
      </c>
      <c r="I62" s="50" t="s">
        <v>287</v>
      </c>
      <c r="J62" s="52">
        <v>0</v>
      </c>
      <c r="K62" s="50" t="s">
        <v>41</v>
      </c>
      <c r="L62" s="52">
        <v>0</v>
      </c>
      <c r="M62" s="50" t="s">
        <v>287</v>
      </c>
      <c r="N62" s="52">
        <v>0</v>
      </c>
      <c r="O62" s="50" t="s">
        <v>39</v>
      </c>
      <c r="P62" s="52">
        <v>0</v>
      </c>
      <c r="Q62" s="50" t="s">
        <v>41</v>
      </c>
      <c r="R62" s="52">
        <v>0</v>
      </c>
      <c r="S62" s="50" t="s">
        <v>284</v>
      </c>
      <c r="T62" s="53">
        <v>0</v>
      </c>
      <c r="U62" s="50" t="s">
        <v>41</v>
      </c>
      <c r="V62" s="52">
        <v>0</v>
      </c>
      <c r="W62" s="50" t="s">
        <v>282</v>
      </c>
      <c r="X62" s="53">
        <v>0</v>
      </c>
      <c r="Y62" s="50" t="s">
        <v>32</v>
      </c>
      <c r="Z62" s="53">
        <v>0</v>
      </c>
      <c r="AA62" s="52"/>
    </row>
    <row r="63" spans="1:27" hidden="1">
      <c r="A63" s="50" t="s">
        <v>287</v>
      </c>
      <c r="B63" s="52">
        <v>0</v>
      </c>
      <c r="C63" s="50" t="s">
        <v>41</v>
      </c>
      <c r="D63" s="53">
        <v>0</v>
      </c>
      <c r="E63" s="50" t="s">
        <v>41</v>
      </c>
      <c r="F63" s="52">
        <v>0</v>
      </c>
      <c r="G63" s="50" t="s">
        <v>287</v>
      </c>
      <c r="H63" s="52">
        <v>0</v>
      </c>
      <c r="I63" s="50" t="s">
        <v>42</v>
      </c>
      <c r="J63" s="52">
        <v>0</v>
      </c>
      <c r="K63" s="50" t="s">
        <v>287</v>
      </c>
      <c r="L63" s="52">
        <v>0</v>
      </c>
      <c r="M63" s="50" t="s">
        <v>42</v>
      </c>
      <c r="N63" s="52">
        <v>0</v>
      </c>
      <c r="O63" s="50" t="s">
        <v>287</v>
      </c>
      <c r="P63" s="52">
        <v>0</v>
      </c>
      <c r="Q63" s="50" t="s">
        <v>287</v>
      </c>
      <c r="R63" s="52">
        <v>0</v>
      </c>
      <c r="S63" s="50" t="s">
        <v>287</v>
      </c>
      <c r="T63" s="52">
        <v>0</v>
      </c>
      <c r="U63" s="50" t="s">
        <v>287</v>
      </c>
      <c r="V63" s="52">
        <v>0</v>
      </c>
      <c r="W63" s="50" t="s">
        <v>41</v>
      </c>
      <c r="X63" s="52">
        <v>0</v>
      </c>
      <c r="Y63" s="50" t="s">
        <v>41</v>
      </c>
      <c r="Z63" s="52">
        <v>0</v>
      </c>
      <c r="AA63" s="52"/>
    </row>
    <row r="64" spans="1:27" hidden="1">
      <c r="A64" s="50" t="s">
        <v>42</v>
      </c>
      <c r="B64" s="52">
        <v>0</v>
      </c>
      <c r="C64" s="50" t="s">
        <v>287</v>
      </c>
      <c r="D64" s="53">
        <v>0</v>
      </c>
      <c r="E64" s="50" t="s">
        <v>287</v>
      </c>
      <c r="F64" s="52">
        <v>0</v>
      </c>
      <c r="G64" s="50" t="s">
        <v>42</v>
      </c>
      <c r="H64" s="52">
        <v>0</v>
      </c>
      <c r="I64" s="50" t="s">
        <v>280</v>
      </c>
      <c r="J64" s="52">
        <v>-2.7</v>
      </c>
      <c r="K64" s="50" t="s">
        <v>42</v>
      </c>
      <c r="L64" s="52">
        <v>0</v>
      </c>
      <c r="M64" s="50" t="s">
        <v>282</v>
      </c>
      <c r="N64" s="52">
        <v>-0.28000000000000003</v>
      </c>
      <c r="O64" s="50" t="s">
        <v>42</v>
      </c>
      <c r="P64" s="52">
        <v>0</v>
      </c>
      <c r="Q64" s="50" t="s">
        <v>42</v>
      </c>
      <c r="R64" s="52">
        <v>0</v>
      </c>
      <c r="S64" s="50" t="s">
        <v>42</v>
      </c>
      <c r="T64" s="52">
        <v>0</v>
      </c>
      <c r="U64" s="50" t="s">
        <v>42</v>
      </c>
      <c r="V64" s="52">
        <v>0</v>
      </c>
      <c r="W64" s="50" t="s">
        <v>42</v>
      </c>
      <c r="X64" s="52">
        <v>0</v>
      </c>
      <c r="Y64" s="50" t="s">
        <v>42</v>
      </c>
      <c r="Z64" s="52">
        <v>0</v>
      </c>
      <c r="AA64" s="52"/>
    </row>
    <row r="65" spans="2:27" hidden="1">
      <c r="B65" s="52"/>
      <c r="D65" s="52"/>
      <c r="F65" s="52"/>
      <c r="H65" s="52"/>
      <c r="J65" s="52"/>
      <c r="L65" s="52"/>
      <c r="N65" s="52"/>
      <c r="P65" s="52"/>
      <c r="R65" s="52"/>
      <c r="T65" s="52"/>
      <c r="V65" s="52"/>
      <c r="X65" s="52"/>
      <c r="Z65" s="52"/>
      <c r="AA65" s="52"/>
    </row>
    <row r="68" spans="2:27">
      <c r="E68" s="71"/>
    </row>
  </sheetData>
  <conditionalFormatting sqref="B5:B20">
    <cfRule type="dataBar" priority="13">
      <dataBar>
        <cfvo type="min" val="0"/>
        <cfvo type="max" val="0"/>
        <color rgb="FF63C384"/>
      </dataBar>
      <extLst>
        <ext xmlns:x14="http://schemas.microsoft.com/office/spreadsheetml/2009/9/main" uri="{B025F937-C7B1-47D3-B67F-A62EFF666E3E}">
          <x14:id>{F5885270-3A2A-408D-8FDB-9A61DAD5154C}</x14:id>
        </ext>
      </extLst>
    </cfRule>
  </conditionalFormatting>
  <conditionalFormatting sqref="D5:D20">
    <cfRule type="dataBar" priority="12">
      <dataBar>
        <cfvo type="min" val="0"/>
        <cfvo type="max" val="0"/>
        <color rgb="FF63C384"/>
      </dataBar>
      <extLst>
        <ext xmlns:x14="http://schemas.microsoft.com/office/spreadsheetml/2009/9/main" uri="{B025F937-C7B1-47D3-B67F-A62EFF666E3E}">
          <x14:id>{72CF6F3A-4F75-4F33-B378-3F561DF87745}</x14:id>
        </ext>
      </extLst>
    </cfRule>
  </conditionalFormatting>
  <conditionalFormatting sqref="H5:H20">
    <cfRule type="dataBar" priority="11">
      <dataBar>
        <cfvo type="min" val="0"/>
        <cfvo type="max" val="0"/>
        <color rgb="FF63C384"/>
      </dataBar>
      <extLst>
        <ext xmlns:x14="http://schemas.microsoft.com/office/spreadsheetml/2009/9/main" uri="{B025F937-C7B1-47D3-B67F-A62EFF666E3E}">
          <x14:id>{B8963CCE-ED4E-4109-87F9-126347FB4F0D}</x14:id>
        </ext>
      </extLst>
    </cfRule>
  </conditionalFormatting>
  <conditionalFormatting sqref="J5:J20">
    <cfRule type="dataBar" priority="10">
      <dataBar>
        <cfvo type="min" val="0"/>
        <cfvo type="max" val="0"/>
        <color rgb="FF63C384"/>
      </dataBar>
      <extLst>
        <ext xmlns:x14="http://schemas.microsoft.com/office/spreadsheetml/2009/9/main" uri="{B025F937-C7B1-47D3-B67F-A62EFF666E3E}">
          <x14:id>{36E85008-1287-4730-94D5-358CBE3AADCA}</x14:id>
        </ext>
      </extLst>
    </cfRule>
  </conditionalFormatting>
  <conditionalFormatting sqref="L5:L20">
    <cfRule type="dataBar" priority="9">
      <dataBar>
        <cfvo type="min" val="0"/>
        <cfvo type="max" val="0"/>
        <color rgb="FF63C384"/>
      </dataBar>
      <extLst>
        <ext xmlns:x14="http://schemas.microsoft.com/office/spreadsheetml/2009/9/main" uri="{B025F937-C7B1-47D3-B67F-A62EFF666E3E}">
          <x14:id>{045542A0-82A5-4CE2-8BAD-C8F9BD63943B}</x14:id>
        </ext>
      </extLst>
    </cfRule>
  </conditionalFormatting>
  <conditionalFormatting sqref="N5:N20">
    <cfRule type="dataBar" priority="8">
      <dataBar>
        <cfvo type="min" val="0"/>
        <cfvo type="max" val="0"/>
        <color rgb="FF63C384"/>
      </dataBar>
      <extLst>
        <ext xmlns:x14="http://schemas.microsoft.com/office/spreadsheetml/2009/9/main" uri="{B025F937-C7B1-47D3-B67F-A62EFF666E3E}">
          <x14:id>{77C7046D-A198-4319-BCC9-42C80D8E076B}</x14:id>
        </ext>
      </extLst>
    </cfRule>
  </conditionalFormatting>
  <conditionalFormatting sqref="P5:P20">
    <cfRule type="dataBar" priority="7">
      <dataBar>
        <cfvo type="min" val="0"/>
        <cfvo type="max" val="0"/>
        <color rgb="FF63C384"/>
      </dataBar>
      <extLst>
        <ext xmlns:x14="http://schemas.microsoft.com/office/spreadsheetml/2009/9/main" uri="{B025F937-C7B1-47D3-B67F-A62EFF666E3E}">
          <x14:id>{C26B963C-F612-46CA-8E3D-7DEFBC4DBB09}</x14:id>
        </ext>
      </extLst>
    </cfRule>
  </conditionalFormatting>
  <conditionalFormatting sqref="R5:R20">
    <cfRule type="dataBar" priority="6">
      <dataBar>
        <cfvo type="min" val="0"/>
        <cfvo type="max" val="0"/>
        <color rgb="FF63C384"/>
      </dataBar>
      <extLst>
        <ext xmlns:x14="http://schemas.microsoft.com/office/spreadsheetml/2009/9/main" uri="{B025F937-C7B1-47D3-B67F-A62EFF666E3E}">
          <x14:id>{0FD097CD-6882-4D88-89F2-F57A054E1587}</x14:id>
        </ext>
      </extLst>
    </cfRule>
  </conditionalFormatting>
  <conditionalFormatting sqref="T5:T20">
    <cfRule type="dataBar" priority="5">
      <dataBar>
        <cfvo type="min" val="0"/>
        <cfvo type="max" val="0"/>
        <color rgb="FF63C384"/>
      </dataBar>
      <extLst>
        <ext xmlns:x14="http://schemas.microsoft.com/office/spreadsheetml/2009/9/main" uri="{B025F937-C7B1-47D3-B67F-A62EFF666E3E}">
          <x14:id>{0918CC23-E572-41C5-B17D-E6B70A4E01BA}</x14:id>
        </ext>
      </extLst>
    </cfRule>
  </conditionalFormatting>
  <conditionalFormatting sqref="V5:V20">
    <cfRule type="dataBar" priority="4">
      <dataBar>
        <cfvo type="min" val="0"/>
        <cfvo type="max" val="0"/>
        <color rgb="FF63C384"/>
      </dataBar>
      <extLst>
        <ext xmlns:x14="http://schemas.microsoft.com/office/spreadsheetml/2009/9/main" uri="{B025F937-C7B1-47D3-B67F-A62EFF666E3E}">
          <x14:id>{37831B57-5558-430C-804B-912270E47367}</x14:id>
        </ext>
      </extLst>
    </cfRule>
  </conditionalFormatting>
  <conditionalFormatting sqref="X5:X20">
    <cfRule type="dataBar" priority="3">
      <dataBar>
        <cfvo type="min" val="0"/>
        <cfvo type="max" val="0"/>
        <color rgb="FF63C384"/>
      </dataBar>
      <extLst>
        <ext xmlns:x14="http://schemas.microsoft.com/office/spreadsheetml/2009/9/main" uri="{B025F937-C7B1-47D3-B67F-A62EFF666E3E}">
          <x14:id>{73ACA47C-0FC4-47A2-8069-38CD42D22C68}</x14:id>
        </ext>
      </extLst>
    </cfRule>
  </conditionalFormatting>
  <conditionalFormatting sqref="Z5:Z20">
    <cfRule type="dataBar" priority="2">
      <dataBar>
        <cfvo type="min" val="0"/>
        <cfvo type="max" val="0"/>
        <color rgb="FF63C384"/>
      </dataBar>
      <extLst>
        <ext xmlns:x14="http://schemas.microsoft.com/office/spreadsheetml/2009/9/main" uri="{B025F937-C7B1-47D3-B67F-A62EFF666E3E}">
          <x14:id>{150812FC-05CB-403A-9601-2CCC4C336274}</x14:id>
        </ext>
      </extLst>
    </cfRule>
  </conditionalFormatting>
  <conditionalFormatting sqref="F5:F20">
    <cfRule type="dataBar" priority="1">
      <dataBar>
        <cfvo type="min" val="0"/>
        <cfvo type="max" val="0"/>
        <color rgb="FF63C384"/>
      </dataBar>
      <extLst>
        <ext xmlns:x14="http://schemas.microsoft.com/office/spreadsheetml/2009/9/main" uri="{B025F937-C7B1-47D3-B67F-A62EFF666E3E}">
          <x14:id>{97133119-0AC5-44CF-8071-1235A7179B2F}</x14:id>
        </ext>
      </extLst>
    </cfRule>
  </conditionalFormatting>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dataBar" id="{F5885270-3A2A-408D-8FDB-9A61DAD5154C}">
            <x14:dataBar minLength="0" maxLength="100" gradient="0">
              <x14:cfvo type="autoMin"/>
              <x14:cfvo type="autoMax"/>
              <x14:negativeFillColor rgb="FFFF0000"/>
              <x14:axisColor rgb="FF000000"/>
            </x14:dataBar>
          </x14:cfRule>
          <xm:sqref>B5:B20</xm:sqref>
        </x14:conditionalFormatting>
        <x14:conditionalFormatting xmlns:xm="http://schemas.microsoft.com/office/excel/2006/main">
          <x14:cfRule type="dataBar" id="{72CF6F3A-4F75-4F33-B378-3F561DF87745}">
            <x14:dataBar minLength="0" maxLength="100" gradient="0">
              <x14:cfvo type="autoMin"/>
              <x14:cfvo type="autoMax"/>
              <x14:negativeFillColor rgb="FFFF0000"/>
              <x14:axisColor rgb="FF000000"/>
            </x14:dataBar>
          </x14:cfRule>
          <xm:sqref>D5:D20</xm:sqref>
        </x14:conditionalFormatting>
        <x14:conditionalFormatting xmlns:xm="http://schemas.microsoft.com/office/excel/2006/main">
          <x14:cfRule type="dataBar" id="{B8963CCE-ED4E-4109-87F9-126347FB4F0D}">
            <x14:dataBar minLength="0" maxLength="100" gradient="0">
              <x14:cfvo type="autoMin"/>
              <x14:cfvo type="autoMax"/>
              <x14:negativeFillColor rgb="FFFF0000"/>
              <x14:axisColor rgb="FF000000"/>
            </x14:dataBar>
          </x14:cfRule>
          <xm:sqref>H5:H20</xm:sqref>
        </x14:conditionalFormatting>
        <x14:conditionalFormatting xmlns:xm="http://schemas.microsoft.com/office/excel/2006/main">
          <x14:cfRule type="dataBar" id="{36E85008-1287-4730-94D5-358CBE3AADCA}">
            <x14:dataBar minLength="0" maxLength="100" gradient="0">
              <x14:cfvo type="autoMin"/>
              <x14:cfvo type="autoMax"/>
              <x14:negativeFillColor rgb="FFFF0000"/>
              <x14:axisColor rgb="FF000000"/>
            </x14:dataBar>
          </x14:cfRule>
          <xm:sqref>J5:J20</xm:sqref>
        </x14:conditionalFormatting>
        <x14:conditionalFormatting xmlns:xm="http://schemas.microsoft.com/office/excel/2006/main">
          <x14:cfRule type="dataBar" id="{045542A0-82A5-4CE2-8BAD-C8F9BD63943B}">
            <x14:dataBar minLength="0" maxLength="100" gradient="0">
              <x14:cfvo type="autoMin"/>
              <x14:cfvo type="autoMax"/>
              <x14:negativeFillColor rgb="FFFF0000"/>
              <x14:axisColor rgb="FF000000"/>
            </x14:dataBar>
          </x14:cfRule>
          <xm:sqref>L5:L20</xm:sqref>
        </x14:conditionalFormatting>
        <x14:conditionalFormatting xmlns:xm="http://schemas.microsoft.com/office/excel/2006/main">
          <x14:cfRule type="dataBar" id="{77C7046D-A198-4319-BCC9-42C80D8E076B}">
            <x14:dataBar minLength="0" maxLength="100" gradient="0">
              <x14:cfvo type="autoMin"/>
              <x14:cfvo type="autoMax"/>
              <x14:negativeFillColor rgb="FFFF0000"/>
              <x14:axisColor rgb="FF000000"/>
            </x14:dataBar>
          </x14:cfRule>
          <xm:sqref>N5:N20</xm:sqref>
        </x14:conditionalFormatting>
        <x14:conditionalFormatting xmlns:xm="http://schemas.microsoft.com/office/excel/2006/main">
          <x14:cfRule type="dataBar" id="{C26B963C-F612-46CA-8E3D-7DEFBC4DBB09}">
            <x14:dataBar minLength="0" maxLength="100" gradient="0">
              <x14:cfvo type="autoMin"/>
              <x14:cfvo type="autoMax"/>
              <x14:negativeFillColor rgb="FFFF0000"/>
              <x14:axisColor rgb="FF000000"/>
            </x14:dataBar>
          </x14:cfRule>
          <xm:sqref>P5:P20</xm:sqref>
        </x14:conditionalFormatting>
        <x14:conditionalFormatting xmlns:xm="http://schemas.microsoft.com/office/excel/2006/main">
          <x14:cfRule type="dataBar" id="{0FD097CD-6882-4D88-89F2-F57A054E1587}">
            <x14:dataBar minLength="0" maxLength="100" gradient="0">
              <x14:cfvo type="autoMin"/>
              <x14:cfvo type="autoMax"/>
              <x14:negativeFillColor rgb="FFFF0000"/>
              <x14:axisColor rgb="FF000000"/>
            </x14:dataBar>
          </x14:cfRule>
          <xm:sqref>R5:R20</xm:sqref>
        </x14:conditionalFormatting>
        <x14:conditionalFormatting xmlns:xm="http://schemas.microsoft.com/office/excel/2006/main">
          <x14:cfRule type="dataBar" id="{0918CC23-E572-41C5-B17D-E6B70A4E01BA}">
            <x14:dataBar minLength="0" maxLength="100" gradient="0">
              <x14:cfvo type="autoMin"/>
              <x14:cfvo type="autoMax"/>
              <x14:negativeFillColor rgb="FFFF0000"/>
              <x14:axisColor rgb="FF000000"/>
            </x14:dataBar>
          </x14:cfRule>
          <xm:sqref>T5:T20</xm:sqref>
        </x14:conditionalFormatting>
        <x14:conditionalFormatting xmlns:xm="http://schemas.microsoft.com/office/excel/2006/main">
          <x14:cfRule type="dataBar" id="{37831B57-5558-430C-804B-912270E47367}">
            <x14:dataBar minLength="0" maxLength="100" gradient="0">
              <x14:cfvo type="autoMin"/>
              <x14:cfvo type="autoMax"/>
              <x14:negativeFillColor rgb="FFFF0000"/>
              <x14:axisColor rgb="FF000000"/>
            </x14:dataBar>
          </x14:cfRule>
          <xm:sqref>V5:V20</xm:sqref>
        </x14:conditionalFormatting>
        <x14:conditionalFormatting xmlns:xm="http://schemas.microsoft.com/office/excel/2006/main">
          <x14:cfRule type="dataBar" id="{73ACA47C-0FC4-47A2-8069-38CD42D22C68}">
            <x14:dataBar minLength="0" maxLength="100" gradient="0">
              <x14:cfvo type="autoMin"/>
              <x14:cfvo type="autoMax"/>
              <x14:negativeFillColor rgb="FFFF0000"/>
              <x14:axisColor rgb="FF000000"/>
            </x14:dataBar>
          </x14:cfRule>
          <xm:sqref>X5:X20</xm:sqref>
        </x14:conditionalFormatting>
        <x14:conditionalFormatting xmlns:xm="http://schemas.microsoft.com/office/excel/2006/main">
          <x14:cfRule type="dataBar" id="{150812FC-05CB-403A-9601-2CCC4C336274}">
            <x14:dataBar minLength="0" maxLength="100" gradient="0">
              <x14:cfvo type="autoMin"/>
              <x14:cfvo type="autoMax"/>
              <x14:negativeFillColor rgb="FFFF0000"/>
              <x14:axisColor rgb="FF000000"/>
            </x14:dataBar>
          </x14:cfRule>
          <xm:sqref>Z5:Z20</xm:sqref>
        </x14:conditionalFormatting>
        <x14:conditionalFormatting xmlns:xm="http://schemas.microsoft.com/office/excel/2006/main">
          <x14:cfRule type="dataBar" id="{97133119-0AC5-44CF-8071-1235A7179B2F}">
            <x14:dataBar minLength="0" maxLength="100" gradient="0">
              <x14:cfvo type="autoMin"/>
              <x14:cfvo type="autoMax"/>
              <x14:negativeFillColor rgb="FFFF0000"/>
              <x14:axisColor rgb="FF000000"/>
            </x14:dataBar>
          </x14:cfRule>
          <xm:sqref>F5:F20</xm:sqref>
        </x14:conditionalFormatting>
      </x14:conditionalFormattings>
    </ext>
  </extLst>
</worksheet>
</file>

<file path=xl/worksheets/sheet3.xml><?xml version="1.0" encoding="utf-8"?>
<worksheet xmlns="http://schemas.openxmlformats.org/spreadsheetml/2006/main" xmlns:r="http://schemas.openxmlformats.org/officeDocument/2006/relationships">
  <dimension ref="A1:G7"/>
  <sheetViews>
    <sheetView workbookViewId="0">
      <selection activeCell="C14" sqref="C14"/>
    </sheetView>
  </sheetViews>
  <sheetFormatPr defaultRowHeight="15"/>
  <cols>
    <col min="1" max="1" width="16.5703125" customWidth="1"/>
    <col min="2" max="6" width="9.5703125" bestFit="1" customWidth="1"/>
  </cols>
  <sheetData>
    <row r="1" spans="1:7">
      <c r="A1" s="43" t="s">
        <v>324</v>
      </c>
    </row>
    <row r="2" spans="1:7">
      <c r="A2" s="43" t="s">
        <v>325</v>
      </c>
    </row>
    <row r="4" spans="1:7" s="24" customFormat="1">
      <c r="B4" s="24">
        <v>2009</v>
      </c>
      <c r="C4" s="24">
        <v>2010</v>
      </c>
      <c r="D4" s="24">
        <v>2011</v>
      </c>
      <c r="E4" s="24">
        <v>2012</v>
      </c>
      <c r="F4" s="24">
        <v>2013</v>
      </c>
      <c r="G4" s="24" t="s">
        <v>60</v>
      </c>
    </row>
    <row r="5" spans="1:7">
      <c r="A5" t="s">
        <v>61</v>
      </c>
      <c r="B5" s="3">
        <v>2412</v>
      </c>
      <c r="C5" s="3">
        <v>2792</v>
      </c>
      <c r="D5" s="3">
        <v>3133</v>
      </c>
      <c r="E5" s="3">
        <v>2768</v>
      </c>
      <c r="F5" s="3">
        <v>2959</v>
      </c>
      <c r="G5" s="2">
        <f>(F5-E5)/E5</f>
        <v>6.9002890173410408E-2</v>
      </c>
    </row>
    <row r="6" spans="1:7">
      <c r="A6" t="s">
        <v>62</v>
      </c>
      <c r="B6" s="3">
        <v>3556</v>
      </c>
      <c r="C6" s="3">
        <v>4368</v>
      </c>
      <c r="D6" s="3">
        <v>4706</v>
      </c>
      <c r="E6" s="3">
        <v>4821</v>
      </c>
      <c r="F6" s="3">
        <v>5656</v>
      </c>
      <c r="G6" s="2">
        <f>(F6-E6)/E6</f>
        <v>0.17320058079236672</v>
      </c>
    </row>
    <row r="7" spans="1:7">
      <c r="A7" t="s">
        <v>63</v>
      </c>
      <c r="B7" s="4">
        <f>B5+B6</f>
        <v>5968</v>
      </c>
      <c r="C7" s="4">
        <f t="shared" ref="C7:F7" si="0">C5+C6</f>
        <v>7160</v>
      </c>
      <c r="D7" s="4">
        <f t="shared" si="0"/>
        <v>7839</v>
      </c>
      <c r="E7" s="4">
        <f t="shared" si="0"/>
        <v>7589</v>
      </c>
      <c r="F7" s="4">
        <f t="shared" si="0"/>
        <v>8615</v>
      </c>
      <c r="G7" s="2">
        <f>(F7-E7)/E7</f>
        <v>0.13519567795493478</v>
      </c>
    </row>
  </sheetData>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dimension ref="A1:O6"/>
  <sheetViews>
    <sheetView workbookViewId="0">
      <selection activeCell="B9" sqref="B9"/>
    </sheetView>
  </sheetViews>
  <sheetFormatPr defaultRowHeight="15"/>
  <cols>
    <col min="1" max="1" width="35.140625" customWidth="1"/>
    <col min="2" max="14" width="13.28515625" bestFit="1" customWidth="1"/>
  </cols>
  <sheetData>
    <row r="1" spans="1:15">
      <c r="A1" s="43" t="s">
        <v>424</v>
      </c>
    </row>
    <row r="2" spans="1:15">
      <c r="A2" s="43" t="s">
        <v>386</v>
      </c>
    </row>
    <row r="4" spans="1:15">
      <c r="A4" s="137"/>
      <c r="B4" s="93">
        <v>2000</v>
      </c>
      <c r="C4" s="93">
        <v>2001</v>
      </c>
      <c r="D4" s="93">
        <v>2002</v>
      </c>
      <c r="E4" s="93">
        <v>2003</v>
      </c>
      <c r="F4" s="93">
        <v>2004</v>
      </c>
      <c r="G4" s="93">
        <v>2005</v>
      </c>
      <c r="H4" s="93">
        <v>2006</v>
      </c>
      <c r="I4" s="93">
        <v>2007</v>
      </c>
      <c r="J4" s="93">
        <v>2008</v>
      </c>
      <c r="K4" s="93">
        <v>2009</v>
      </c>
      <c r="L4" s="93">
        <v>2010</v>
      </c>
      <c r="M4" s="93">
        <v>2011</v>
      </c>
      <c r="N4" s="93">
        <v>2012</v>
      </c>
      <c r="O4" s="93">
        <v>2013</v>
      </c>
    </row>
    <row r="5" spans="1:15">
      <c r="A5" s="137" t="s">
        <v>387</v>
      </c>
      <c r="B5" s="136">
        <v>0.75862499999999999</v>
      </c>
      <c r="C5" s="136">
        <v>1.2</v>
      </c>
      <c r="D5" s="136">
        <v>0.66515599999999997</v>
      </c>
      <c r="E5" s="136">
        <v>0.18426899999999999</v>
      </c>
      <c r="F5" s="136">
        <v>0.159549</v>
      </c>
      <c r="G5" s="136">
        <v>0.14250499999999999</v>
      </c>
      <c r="H5" s="136">
        <v>0.12931000000000001</v>
      </c>
      <c r="I5" s="136">
        <v>0.15371799999999999</v>
      </c>
      <c r="J5" s="136">
        <v>0.23066999999999999</v>
      </c>
      <c r="K5" s="136">
        <v>0.29712899999999998</v>
      </c>
      <c r="L5" s="136">
        <v>0.35190700000000003</v>
      </c>
      <c r="M5" s="136">
        <v>0.44754699999999997</v>
      </c>
      <c r="N5" s="136">
        <v>0.48629800000000001</v>
      </c>
      <c r="O5" s="136">
        <f>631286/1000000</f>
        <v>0.63128600000000001</v>
      </c>
    </row>
    <row r="6" spans="1:15">
      <c r="A6" s="94"/>
      <c r="B6" s="94"/>
      <c r="C6" s="94"/>
      <c r="D6" s="94"/>
      <c r="E6" s="94"/>
      <c r="F6" s="94"/>
      <c r="G6" s="94"/>
      <c r="H6" s="94"/>
      <c r="I6" s="94"/>
      <c r="J6" s="94"/>
      <c r="K6" s="94"/>
      <c r="L6" s="94"/>
      <c r="M6" s="94"/>
      <c r="N6" s="94"/>
      <c r="O6" s="94"/>
    </row>
  </sheetData>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dimension ref="A1:X47"/>
  <sheetViews>
    <sheetView topLeftCell="A10" workbookViewId="0">
      <selection activeCell="A17" sqref="A17"/>
    </sheetView>
  </sheetViews>
  <sheetFormatPr defaultRowHeight="15"/>
  <cols>
    <col min="1" max="1" width="58.28515625" customWidth="1"/>
    <col min="2" max="2" width="16.28515625" bestFit="1" customWidth="1"/>
    <col min="3" max="17" width="5" customWidth="1"/>
    <col min="18" max="18" width="7.28515625" customWidth="1"/>
    <col min="19" max="19" width="5" customWidth="1"/>
    <col min="20" max="20" width="11.28515625" bestFit="1" customWidth="1"/>
  </cols>
  <sheetData>
    <row r="1" spans="1:20" hidden="1">
      <c r="A1" t="s">
        <v>76</v>
      </c>
    </row>
    <row r="2" spans="1:20" hidden="1">
      <c r="A2" t="s">
        <v>353</v>
      </c>
    </row>
    <row r="3" spans="1:20" hidden="1">
      <c r="B3">
        <v>1997</v>
      </c>
      <c r="C3">
        <v>1998</v>
      </c>
      <c r="D3">
        <v>1999</v>
      </c>
      <c r="E3">
        <v>2000</v>
      </c>
      <c r="F3">
        <v>2001</v>
      </c>
      <c r="G3">
        <v>2002</v>
      </c>
      <c r="H3">
        <v>2003</v>
      </c>
      <c r="I3">
        <v>2004</v>
      </c>
      <c r="J3">
        <v>2005</v>
      </c>
      <c r="K3">
        <v>2006</v>
      </c>
      <c r="L3">
        <v>2007</v>
      </c>
      <c r="M3">
        <v>2008</v>
      </c>
      <c r="N3">
        <v>2009</v>
      </c>
      <c r="O3">
        <v>2010</v>
      </c>
      <c r="P3">
        <v>2011</v>
      </c>
      <c r="Q3">
        <v>2012</v>
      </c>
      <c r="R3">
        <v>2013</v>
      </c>
      <c r="S3">
        <v>2014</v>
      </c>
      <c r="T3" t="s">
        <v>77</v>
      </c>
    </row>
    <row r="4" spans="1:20" hidden="1">
      <c r="A4" s="5" t="s">
        <v>352</v>
      </c>
      <c r="B4" s="60">
        <v>1</v>
      </c>
      <c r="C4" s="60">
        <v>3</v>
      </c>
      <c r="D4" s="60">
        <v>1</v>
      </c>
      <c r="E4" s="60">
        <v>9</v>
      </c>
      <c r="F4" s="60">
        <v>6</v>
      </c>
      <c r="G4" s="60">
        <v>8</v>
      </c>
      <c r="H4" s="60">
        <v>22</v>
      </c>
      <c r="I4" s="60">
        <v>40</v>
      </c>
      <c r="J4" s="60">
        <v>35</v>
      </c>
      <c r="K4" s="60">
        <v>55</v>
      </c>
      <c r="L4" s="60">
        <v>48</v>
      </c>
      <c r="M4" s="60">
        <v>63</v>
      </c>
      <c r="N4" s="60">
        <v>62</v>
      </c>
      <c r="O4" s="60">
        <v>123</v>
      </c>
      <c r="P4" s="60">
        <v>92</v>
      </c>
      <c r="Q4" s="60">
        <v>105</v>
      </c>
      <c r="R4" s="60">
        <v>167</v>
      </c>
      <c r="S4" s="60">
        <v>81</v>
      </c>
      <c r="T4" s="6"/>
    </row>
    <row r="5" spans="1:20" hidden="1">
      <c r="A5" s="5" t="s">
        <v>77</v>
      </c>
      <c r="B5" s="60">
        <v>73</v>
      </c>
      <c r="C5" s="60">
        <v>68</v>
      </c>
      <c r="D5" s="60">
        <v>68</v>
      </c>
      <c r="E5" s="60">
        <v>91</v>
      </c>
      <c r="F5" s="60">
        <v>90</v>
      </c>
      <c r="G5" s="60">
        <v>85</v>
      </c>
      <c r="H5" s="60">
        <v>143</v>
      </c>
      <c r="I5" s="60">
        <v>125</v>
      </c>
      <c r="J5" s="60">
        <v>172</v>
      </c>
      <c r="K5" s="60">
        <v>240</v>
      </c>
      <c r="L5" s="60">
        <v>220</v>
      </c>
      <c r="M5" s="60">
        <v>278</v>
      </c>
      <c r="N5" s="60">
        <v>296</v>
      </c>
      <c r="O5" s="60">
        <v>254</v>
      </c>
      <c r="P5" s="60">
        <v>309</v>
      </c>
      <c r="Q5" s="60">
        <v>277</v>
      </c>
      <c r="R5" s="60">
        <v>461</v>
      </c>
      <c r="S5" s="60">
        <v>190</v>
      </c>
      <c r="T5" s="6"/>
    </row>
    <row r="6" spans="1:20" hidden="1"/>
    <row r="7" spans="1:20" hidden="1"/>
    <row r="8" spans="1:20" hidden="1"/>
    <row r="9" spans="1:20" hidden="1"/>
    <row r="10" spans="1:20">
      <c r="A10" s="43" t="s">
        <v>425</v>
      </c>
    </row>
    <row r="11" spans="1:20">
      <c r="A11" s="43" t="s">
        <v>405</v>
      </c>
    </row>
    <row r="13" spans="1:20" s="24" customFormat="1">
      <c r="B13" s="24">
        <v>1997</v>
      </c>
      <c r="C13" s="24">
        <v>1998</v>
      </c>
      <c r="D13" s="24">
        <v>1999</v>
      </c>
      <c r="E13" s="24">
        <v>2000</v>
      </c>
      <c r="F13" s="24">
        <v>2001</v>
      </c>
      <c r="G13" s="24">
        <v>2002</v>
      </c>
      <c r="H13" s="24">
        <v>2003</v>
      </c>
      <c r="I13" s="24">
        <v>2004</v>
      </c>
      <c r="J13" s="24">
        <v>2005</v>
      </c>
      <c r="K13" s="24">
        <v>2006</v>
      </c>
      <c r="L13" s="24">
        <v>2007</v>
      </c>
      <c r="M13" s="24">
        <v>2008</v>
      </c>
      <c r="N13" s="24">
        <v>2009</v>
      </c>
      <c r="O13" s="24">
        <v>2010</v>
      </c>
      <c r="P13" s="24">
        <v>2011</v>
      </c>
      <c r="Q13" s="24">
        <v>2012</v>
      </c>
      <c r="R13" s="24">
        <v>2013</v>
      </c>
      <c r="S13" s="24">
        <v>2014</v>
      </c>
    </row>
    <row r="14" spans="1:20">
      <c r="A14" s="24" t="s">
        <v>79</v>
      </c>
      <c r="B14" s="96">
        <v>0</v>
      </c>
      <c r="C14" s="96">
        <v>0</v>
      </c>
      <c r="D14" s="96">
        <v>0</v>
      </c>
      <c r="E14" s="96">
        <v>0</v>
      </c>
      <c r="F14" s="96">
        <v>0</v>
      </c>
      <c r="G14" s="96">
        <v>1</v>
      </c>
      <c r="H14" s="96">
        <v>2</v>
      </c>
      <c r="I14" s="96">
        <v>4</v>
      </c>
      <c r="J14" s="96">
        <v>3</v>
      </c>
      <c r="K14" s="96">
        <v>1</v>
      </c>
      <c r="L14" s="96">
        <v>12</v>
      </c>
      <c r="M14" s="96">
        <v>14</v>
      </c>
      <c r="N14" s="96">
        <v>16</v>
      </c>
      <c r="O14" s="96">
        <v>17</v>
      </c>
      <c r="P14" s="96">
        <v>2</v>
      </c>
      <c r="Q14" s="96">
        <v>8</v>
      </c>
      <c r="R14" s="96">
        <v>16</v>
      </c>
      <c r="S14" s="96">
        <v>6</v>
      </c>
      <c r="T14" s="6"/>
    </row>
    <row r="15" spans="1:20">
      <c r="A15" s="24" t="s">
        <v>80</v>
      </c>
      <c r="B15" s="96">
        <v>1</v>
      </c>
      <c r="C15" s="96">
        <v>3</v>
      </c>
      <c r="D15" s="96">
        <v>1</v>
      </c>
      <c r="E15" s="96">
        <v>9</v>
      </c>
      <c r="F15" s="96">
        <v>6</v>
      </c>
      <c r="G15" s="96">
        <v>7</v>
      </c>
      <c r="H15" s="96">
        <v>20</v>
      </c>
      <c r="I15" s="96">
        <v>36</v>
      </c>
      <c r="J15" s="96">
        <v>32</v>
      </c>
      <c r="K15" s="96">
        <v>54</v>
      </c>
      <c r="L15" s="96">
        <v>36</v>
      </c>
      <c r="M15" s="96">
        <v>49</v>
      </c>
      <c r="N15" s="96">
        <v>46</v>
      </c>
      <c r="O15" s="96">
        <v>106</v>
      </c>
      <c r="P15" s="96">
        <v>90</v>
      </c>
      <c r="Q15" s="96">
        <v>97</v>
      </c>
      <c r="R15" s="96">
        <v>151</v>
      </c>
      <c r="S15" s="96">
        <v>75</v>
      </c>
      <c r="T15" s="6"/>
    </row>
    <row r="16" spans="1:20">
      <c r="A16" s="24"/>
      <c r="B16" s="97"/>
      <c r="C16" s="97"/>
      <c r="D16" s="97"/>
      <c r="E16" s="97"/>
      <c r="F16" s="97"/>
      <c r="G16" s="97"/>
      <c r="H16" s="97"/>
      <c r="I16" s="97"/>
      <c r="J16" s="97"/>
      <c r="K16" s="97"/>
      <c r="L16" s="97"/>
      <c r="M16" s="97"/>
      <c r="N16" s="97"/>
      <c r="O16" s="97"/>
      <c r="P16" s="97"/>
      <c r="Q16" s="97"/>
      <c r="R16" s="97"/>
      <c r="S16" s="97"/>
      <c r="T16" s="6"/>
    </row>
    <row r="17" spans="1:24">
      <c r="A17" s="24" t="s">
        <v>81</v>
      </c>
      <c r="B17" s="70">
        <f>B4/B5</f>
        <v>1.3698630136986301E-2</v>
      </c>
      <c r="C17" s="70">
        <f t="shared" ref="C17:S17" si="0">C4/C5</f>
        <v>4.4117647058823532E-2</v>
      </c>
      <c r="D17" s="70">
        <f t="shared" si="0"/>
        <v>1.4705882352941176E-2</v>
      </c>
      <c r="E17" s="70">
        <f t="shared" si="0"/>
        <v>9.8901098901098897E-2</v>
      </c>
      <c r="F17" s="70">
        <f t="shared" si="0"/>
        <v>6.6666666666666666E-2</v>
      </c>
      <c r="G17" s="70">
        <f t="shared" si="0"/>
        <v>9.4117647058823528E-2</v>
      </c>
      <c r="H17" s="70">
        <f t="shared" si="0"/>
        <v>0.15384615384615385</v>
      </c>
      <c r="I17" s="70">
        <f t="shared" si="0"/>
        <v>0.32</v>
      </c>
      <c r="J17" s="70">
        <f t="shared" si="0"/>
        <v>0.20348837209302326</v>
      </c>
      <c r="K17" s="70">
        <f t="shared" si="0"/>
        <v>0.22916666666666666</v>
      </c>
      <c r="L17" s="70">
        <f t="shared" si="0"/>
        <v>0.21818181818181817</v>
      </c>
      <c r="M17" s="70">
        <f t="shared" si="0"/>
        <v>0.22661870503597123</v>
      </c>
      <c r="N17" s="70">
        <f t="shared" si="0"/>
        <v>0.20945945945945946</v>
      </c>
      <c r="O17" s="70">
        <f t="shared" si="0"/>
        <v>0.48425196850393698</v>
      </c>
      <c r="P17" s="70">
        <f t="shared" si="0"/>
        <v>0.29773462783171523</v>
      </c>
      <c r="Q17" s="70">
        <f t="shared" si="0"/>
        <v>0.37906137184115524</v>
      </c>
      <c r="R17" s="70">
        <f t="shared" si="0"/>
        <v>0.36225596529284165</v>
      </c>
      <c r="S17" s="70">
        <f t="shared" si="0"/>
        <v>0.4263157894736842</v>
      </c>
      <c r="T17" s="2"/>
    </row>
    <row r="20" spans="1:24">
      <c r="R20" s="2"/>
    </row>
    <row r="28" spans="1:24">
      <c r="S28" s="76"/>
      <c r="T28" s="76"/>
      <c r="U28" s="76"/>
      <c r="V28" s="31"/>
      <c r="W28" s="31"/>
      <c r="X28" s="31"/>
    </row>
    <row r="29" spans="1:24">
      <c r="S29" s="32"/>
      <c r="T29" s="77"/>
      <c r="U29" s="77"/>
      <c r="V29" s="31"/>
      <c r="W29" s="31"/>
      <c r="X29" s="31"/>
    </row>
    <row r="30" spans="1:24">
      <c r="S30" s="32"/>
      <c r="T30" s="77"/>
      <c r="U30" s="77"/>
      <c r="V30" s="31"/>
      <c r="W30" s="31"/>
      <c r="X30" s="31"/>
    </row>
    <row r="31" spans="1:24">
      <c r="S31" s="32"/>
      <c r="T31" s="77"/>
      <c r="U31" s="77"/>
      <c r="V31" s="31"/>
      <c r="W31" s="31"/>
      <c r="X31" s="31"/>
    </row>
    <row r="32" spans="1:24">
      <c r="S32" s="32"/>
      <c r="T32" s="77"/>
      <c r="U32" s="77"/>
      <c r="V32" s="31"/>
      <c r="W32" s="31"/>
      <c r="X32" s="31"/>
    </row>
    <row r="33" spans="19:24">
      <c r="S33" s="32"/>
      <c r="T33" s="77"/>
      <c r="U33" s="77"/>
      <c r="V33" s="31"/>
      <c r="W33" s="31"/>
      <c r="X33" s="31"/>
    </row>
    <row r="34" spans="19:24">
      <c r="S34" s="32"/>
      <c r="T34" s="77"/>
      <c r="U34" s="77"/>
      <c r="V34" s="31"/>
      <c r="W34" s="31"/>
      <c r="X34" s="31"/>
    </row>
    <row r="35" spans="19:24">
      <c r="S35" s="32"/>
      <c r="T35" s="77"/>
      <c r="U35" s="77"/>
      <c r="V35" s="31"/>
      <c r="W35" s="31"/>
      <c r="X35" s="31"/>
    </row>
    <row r="36" spans="19:24">
      <c r="S36" s="32"/>
      <c r="T36" s="77"/>
      <c r="U36" s="77"/>
      <c r="V36" s="31"/>
      <c r="W36" s="31"/>
      <c r="X36" s="31"/>
    </row>
    <row r="37" spans="19:24">
      <c r="S37" s="32"/>
      <c r="T37" s="77"/>
      <c r="U37" s="77"/>
      <c r="V37" s="31"/>
      <c r="W37" s="31"/>
      <c r="X37" s="31"/>
    </row>
    <row r="38" spans="19:24">
      <c r="S38" s="32"/>
      <c r="T38" s="77"/>
      <c r="U38" s="77"/>
      <c r="V38" s="31"/>
      <c r="W38" s="31"/>
      <c r="X38" s="31"/>
    </row>
    <row r="39" spans="19:24">
      <c r="S39" s="32"/>
      <c r="T39" s="77"/>
      <c r="U39" s="77"/>
      <c r="V39" s="31"/>
      <c r="W39" s="31"/>
      <c r="X39" s="31"/>
    </row>
    <row r="40" spans="19:24">
      <c r="S40" s="32"/>
      <c r="T40" s="77"/>
      <c r="U40" s="77"/>
      <c r="V40" s="31"/>
      <c r="W40" s="31"/>
      <c r="X40" s="31"/>
    </row>
    <row r="41" spans="19:24">
      <c r="S41" s="32"/>
      <c r="T41" s="77"/>
      <c r="U41" s="77"/>
      <c r="V41" s="31"/>
      <c r="W41" s="31"/>
      <c r="X41" s="31"/>
    </row>
    <row r="42" spans="19:24">
      <c r="S42" s="32"/>
      <c r="T42" s="77"/>
      <c r="U42" s="77"/>
      <c r="V42" s="31"/>
      <c r="W42" s="31"/>
      <c r="X42" s="31"/>
    </row>
    <row r="43" spans="19:24">
      <c r="S43" s="32"/>
      <c r="T43" s="77"/>
      <c r="U43" s="77"/>
      <c r="V43" s="31"/>
      <c r="W43" s="31"/>
      <c r="X43" s="31"/>
    </row>
    <row r="44" spans="19:24">
      <c r="S44" s="32"/>
      <c r="T44" s="77"/>
      <c r="U44" s="77"/>
      <c r="V44" s="31"/>
      <c r="W44" s="31"/>
      <c r="X44" s="31"/>
    </row>
    <row r="45" spans="19:24">
      <c r="S45" s="32"/>
      <c r="T45" s="77"/>
      <c r="U45" s="78"/>
      <c r="V45" s="31"/>
      <c r="W45" s="31"/>
      <c r="X45" s="31"/>
    </row>
    <row r="46" spans="19:24">
      <c r="S46" s="32"/>
      <c r="T46" s="77"/>
      <c r="U46" s="77"/>
      <c r="V46" s="31"/>
      <c r="W46" s="31"/>
      <c r="X46" s="31"/>
    </row>
    <row r="47" spans="19:24">
      <c r="S47" s="79"/>
      <c r="T47" s="80"/>
      <c r="U47" s="80"/>
      <c r="V47" s="31"/>
      <c r="W47" s="31"/>
      <c r="X47" s="31"/>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AK27"/>
  <sheetViews>
    <sheetView topLeftCell="A12" workbookViewId="0">
      <selection activeCell="W39" sqref="W39"/>
    </sheetView>
  </sheetViews>
  <sheetFormatPr defaultRowHeight="15"/>
  <cols>
    <col min="1" max="1" width="28.28515625" customWidth="1"/>
    <col min="2" max="2" width="14.28515625" hidden="1" customWidth="1"/>
    <col min="3" max="5" width="11.5703125" hidden="1" customWidth="1"/>
    <col min="6" max="6" width="11" hidden="1" customWidth="1"/>
    <col min="7" max="8" width="10.5703125" hidden="1" customWidth="1"/>
    <col min="9" max="10" width="9.28515625" hidden="1" customWidth="1"/>
    <col min="11" max="11" width="11.5703125" hidden="1" customWidth="1"/>
    <col min="12" max="12" width="9.28515625" hidden="1" customWidth="1"/>
    <col min="13" max="13" width="11.5703125" hidden="1" customWidth="1"/>
    <col min="14" max="15" width="9.5703125" hidden="1" customWidth="1"/>
    <col min="16" max="16" width="11.5703125" hidden="1" customWidth="1"/>
    <col min="17" max="17" width="9.5703125" hidden="1" customWidth="1"/>
    <col min="18" max="19" width="10.5703125" hidden="1" customWidth="1"/>
    <col min="20" max="21" width="11.5703125" hidden="1" customWidth="1"/>
    <col min="22" max="22" width="10.85546875" hidden="1" customWidth="1"/>
    <col min="23" max="24" width="11.5703125" bestFit="1" customWidth="1"/>
    <col min="25" max="26" width="9.5703125" bestFit="1" customWidth="1"/>
    <col min="27" max="27" width="10.5703125" bestFit="1" customWidth="1"/>
    <col min="28" max="28" width="13.28515625" bestFit="1" customWidth="1"/>
    <col min="29" max="29" width="10.5703125" bestFit="1" customWidth="1"/>
    <col min="30" max="30" width="11.5703125" bestFit="1" customWidth="1"/>
    <col min="31" max="32" width="10.5703125" bestFit="1" customWidth="1"/>
    <col min="33" max="33" width="13.28515625" bestFit="1" customWidth="1"/>
    <col min="34" max="35" width="10.5703125" bestFit="1" customWidth="1"/>
    <col min="36" max="36" width="13.28515625" bestFit="1" customWidth="1"/>
  </cols>
  <sheetData>
    <row r="1" spans="1:37" hidden="1"/>
    <row r="2" spans="1:37" hidden="1"/>
    <row r="3" spans="1:37" hidden="1"/>
    <row r="4" spans="1:37" hidden="1">
      <c r="B4">
        <v>1971</v>
      </c>
      <c r="C4">
        <v>1972</v>
      </c>
      <c r="D4">
        <v>1976</v>
      </c>
      <c r="E4">
        <v>1978</v>
      </c>
      <c r="F4">
        <v>1980</v>
      </c>
      <c r="G4">
        <v>1982</v>
      </c>
      <c r="H4">
        <v>1983</v>
      </c>
      <c r="I4">
        <v>1984</v>
      </c>
      <c r="J4">
        <v>1987</v>
      </c>
      <c r="K4">
        <v>1988</v>
      </c>
      <c r="L4">
        <v>1990</v>
      </c>
      <c r="M4">
        <v>1991</v>
      </c>
      <c r="N4">
        <v>1992</v>
      </c>
      <c r="O4">
        <v>1993</v>
      </c>
      <c r="P4">
        <v>1994</v>
      </c>
      <c r="Q4">
        <v>1995</v>
      </c>
      <c r="R4">
        <v>1996</v>
      </c>
      <c r="S4">
        <v>1997</v>
      </c>
      <c r="T4">
        <v>1998</v>
      </c>
      <c r="U4">
        <v>1999</v>
      </c>
      <c r="V4">
        <v>2000</v>
      </c>
      <c r="W4">
        <v>2001</v>
      </c>
      <c r="X4">
        <v>2002</v>
      </c>
      <c r="Y4">
        <v>2003</v>
      </c>
      <c r="Z4">
        <v>2004</v>
      </c>
      <c r="AA4">
        <v>2005</v>
      </c>
      <c r="AB4">
        <v>2006</v>
      </c>
      <c r="AC4">
        <v>2007</v>
      </c>
      <c r="AD4">
        <v>2008</v>
      </c>
      <c r="AE4">
        <v>2009</v>
      </c>
      <c r="AF4">
        <v>2010</v>
      </c>
      <c r="AG4">
        <v>2011</v>
      </c>
      <c r="AH4">
        <v>2012</v>
      </c>
      <c r="AI4">
        <v>2013</v>
      </c>
      <c r="AJ4" t="s">
        <v>64</v>
      </c>
    </row>
    <row r="5" spans="1:37" hidden="1">
      <c r="A5" s="5" t="s">
        <v>65</v>
      </c>
      <c r="B5" s="6">
        <v>0</v>
      </c>
      <c r="C5" s="6"/>
      <c r="D5" s="6"/>
      <c r="E5" s="6"/>
      <c r="F5" s="6"/>
      <c r="G5" s="6"/>
      <c r="H5" s="6"/>
      <c r="I5" s="6"/>
      <c r="J5" s="6"/>
      <c r="K5" s="6"/>
      <c r="L5" s="6"/>
      <c r="M5" s="6"/>
      <c r="N5" s="6"/>
      <c r="O5" s="6"/>
      <c r="P5" s="6"/>
      <c r="Q5" s="6"/>
      <c r="R5" s="6"/>
      <c r="S5" s="6"/>
      <c r="T5" s="6"/>
      <c r="U5" s="6"/>
      <c r="V5" s="3">
        <v>2580000</v>
      </c>
      <c r="W5" s="3"/>
      <c r="X5" s="3"/>
      <c r="Y5" s="3"/>
      <c r="Z5" s="3"/>
      <c r="AA5" s="3"/>
      <c r="AB5" s="3">
        <v>1900000</v>
      </c>
      <c r="AC5" s="3"/>
      <c r="AD5" s="3">
        <v>280000</v>
      </c>
      <c r="AE5" s="3"/>
      <c r="AF5" s="3"/>
      <c r="AG5" s="3">
        <v>1750000</v>
      </c>
      <c r="AH5" s="3"/>
      <c r="AI5" s="3"/>
      <c r="AJ5" s="3">
        <f t="shared" ref="AJ5:AJ11" si="0">SUM(V5:AI5)</f>
        <v>6510000</v>
      </c>
      <c r="AK5" s="2">
        <f>AJ5/SUM($AJ$5:$AJ$11)</f>
        <v>0.83240236821670388</v>
      </c>
    </row>
    <row r="6" spans="1:37" hidden="1">
      <c r="A6" s="5" t="s">
        <v>66</v>
      </c>
      <c r="B6" s="6"/>
      <c r="C6" s="6"/>
      <c r="D6" s="6"/>
      <c r="E6" s="6"/>
      <c r="F6" s="6"/>
      <c r="G6" s="6"/>
      <c r="H6" s="6"/>
      <c r="I6" s="6"/>
      <c r="J6" s="6"/>
      <c r="K6" s="6"/>
      <c r="L6" s="6">
        <v>0</v>
      </c>
      <c r="M6" s="6">
        <v>200</v>
      </c>
      <c r="N6" s="6"/>
      <c r="O6" s="6"/>
      <c r="P6" s="6"/>
      <c r="Q6" s="6"/>
      <c r="R6" s="6"/>
      <c r="S6" s="6"/>
      <c r="T6" s="6"/>
      <c r="U6" s="6"/>
      <c r="V6" s="3"/>
      <c r="W6" s="3">
        <v>200000</v>
      </c>
      <c r="X6" s="3"/>
      <c r="Y6" s="3"/>
      <c r="Z6" s="3"/>
      <c r="AA6" s="3">
        <v>0</v>
      </c>
      <c r="AB6" s="3"/>
      <c r="AC6" s="3"/>
      <c r="AD6" s="3">
        <v>170684</v>
      </c>
      <c r="AE6" s="3"/>
      <c r="AF6" s="3"/>
      <c r="AG6" s="3"/>
      <c r="AH6" s="3">
        <v>68</v>
      </c>
      <c r="AI6" s="3"/>
      <c r="AJ6" s="3">
        <f t="shared" si="0"/>
        <v>370752</v>
      </c>
      <c r="AK6" s="2">
        <f t="shared" ref="AK6:AK11" si="1">AJ6/SUM($AJ$5:$AJ$11)</f>
        <v>4.7406273858844758E-2</v>
      </c>
    </row>
    <row r="7" spans="1:37" hidden="1">
      <c r="A7" s="5" t="s">
        <v>67</v>
      </c>
      <c r="B7" s="6">
        <v>0</v>
      </c>
      <c r="C7" s="6"/>
      <c r="D7" s="6"/>
      <c r="E7" s="6"/>
      <c r="F7" s="6"/>
      <c r="G7" s="6"/>
      <c r="H7" s="6"/>
      <c r="I7" s="6"/>
      <c r="J7" s="6">
        <v>0</v>
      </c>
      <c r="K7" s="6"/>
      <c r="L7" s="6"/>
      <c r="M7" s="6"/>
      <c r="N7" s="6"/>
      <c r="O7" s="6">
        <v>1000</v>
      </c>
      <c r="P7" s="6"/>
      <c r="Q7" s="6">
        <v>174</v>
      </c>
      <c r="R7" s="6"/>
      <c r="S7" s="6">
        <v>0</v>
      </c>
      <c r="T7" s="6">
        <v>0</v>
      </c>
      <c r="U7" s="6"/>
      <c r="V7" s="3"/>
      <c r="W7" s="3"/>
      <c r="X7" s="3">
        <v>400</v>
      </c>
      <c r="Y7" s="3"/>
      <c r="Z7" s="3"/>
      <c r="AA7" s="3"/>
      <c r="AB7" s="3">
        <v>300000</v>
      </c>
      <c r="AC7" s="3"/>
      <c r="AD7" s="3"/>
      <c r="AE7" s="3">
        <v>32</v>
      </c>
      <c r="AF7" s="3">
        <v>130</v>
      </c>
      <c r="AG7" s="3"/>
      <c r="AH7" s="3">
        <v>46</v>
      </c>
      <c r="AI7" s="3">
        <v>1000</v>
      </c>
      <c r="AJ7" s="3">
        <f t="shared" si="0"/>
        <v>301608</v>
      </c>
      <c r="AK7" s="2">
        <f t="shared" si="1"/>
        <v>3.856516335992375E-2</v>
      </c>
    </row>
    <row r="8" spans="1:37" hidden="1">
      <c r="A8" s="5" t="s">
        <v>68</v>
      </c>
      <c r="B8" s="6"/>
      <c r="C8" s="6">
        <v>250000</v>
      </c>
      <c r="D8" s="6">
        <v>80000</v>
      </c>
      <c r="E8" s="6">
        <v>271684</v>
      </c>
      <c r="F8" s="6">
        <v>30000</v>
      </c>
      <c r="G8" s="6"/>
      <c r="H8" s="6"/>
      <c r="I8" s="6"/>
      <c r="J8" s="6"/>
      <c r="K8" s="6">
        <v>161000</v>
      </c>
      <c r="L8" s="6"/>
      <c r="M8" s="6">
        <v>139400</v>
      </c>
      <c r="N8" s="6">
        <v>4000</v>
      </c>
      <c r="O8" s="6"/>
      <c r="P8" s="6"/>
      <c r="Q8" s="6">
        <v>7500</v>
      </c>
      <c r="R8" s="6">
        <v>9855</v>
      </c>
      <c r="S8" s="6">
        <v>20750</v>
      </c>
      <c r="T8" s="6">
        <v>300</v>
      </c>
      <c r="U8" s="6">
        <v>500</v>
      </c>
      <c r="V8" s="3"/>
      <c r="W8" s="3"/>
      <c r="X8" s="3">
        <v>5545</v>
      </c>
      <c r="Y8" s="3">
        <v>3753</v>
      </c>
      <c r="Z8" s="3">
        <v>4500</v>
      </c>
      <c r="AA8" s="3">
        <v>18318</v>
      </c>
      <c r="AB8" s="3">
        <v>32975</v>
      </c>
      <c r="AC8" s="3">
        <v>30255</v>
      </c>
      <c r="AD8" s="3">
        <v>1180</v>
      </c>
      <c r="AE8" s="3">
        <v>62516</v>
      </c>
      <c r="AF8" s="3">
        <v>45000</v>
      </c>
      <c r="AG8" s="3">
        <v>12810</v>
      </c>
      <c r="AH8" s="3">
        <v>51150</v>
      </c>
      <c r="AI8" s="3">
        <v>17097</v>
      </c>
      <c r="AJ8" s="3">
        <f t="shared" si="0"/>
        <v>285099</v>
      </c>
      <c r="AK8" s="2">
        <f t="shared" si="1"/>
        <v>3.6454236985593559E-2</v>
      </c>
    </row>
    <row r="9" spans="1:37" hidden="1">
      <c r="A9" s="5" t="s">
        <v>69</v>
      </c>
      <c r="B9" s="6"/>
      <c r="C9" s="6"/>
      <c r="D9" s="6"/>
      <c r="E9" s="6"/>
      <c r="F9" s="6"/>
      <c r="G9" s="6"/>
      <c r="H9" s="6"/>
      <c r="I9" s="6"/>
      <c r="J9" s="6"/>
      <c r="K9" s="6"/>
      <c r="L9" s="6"/>
      <c r="M9" s="6"/>
      <c r="N9" s="6"/>
      <c r="O9" s="6"/>
      <c r="P9" s="6"/>
      <c r="Q9" s="6"/>
      <c r="R9" s="6"/>
      <c r="S9" s="6"/>
      <c r="T9" s="6">
        <v>15783</v>
      </c>
      <c r="U9" s="6">
        <v>20702</v>
      </c>
      <c r="V9" s="3">
        <v>2228</v>
      </c>
      <c r="W9" s="3">
        <v>4425</v>
      </c>
      <c r="X9" s="3">
        <v>206834</v>
      </c>
      <c r="Y9" s="3"/>
      <c r="Z9" s="3"/>
      <c r="AA9" s="3">
        <v>3245</v>
      </c>
      <c r="AB9" s="3"/>
      <c r="AC9" s="3"/>
      <c r="AD9" s="3">
        <v>1100</v>
      </c>
      <c r="AE9" s="3"/>
      <c r="AF9" s="3"/>
      <c r="AG9" s="3"/>
      <c r="AH9" s="3"/>
      <c r="AI9" s="3"/>
      <c r="AJ9" s="3">
        <f t="shared" si="0"/>
        <v>217832</v>
      </c>
      <c r="AK9" s="2">
        <f t="shared" si="1"/>
        <v>2.7853129442915674E-2</v>
      </c>
    </row>
    <row r="10" spans="1:37" hidden="1">
      <c r="A10" s="5" t="s">
        <v>70</v>
      </c>
      <c r="B10" s="6"/>
      <c r="C10" s="6"/>
      <c r="D10" s="6">
        <v>90000</v>
      </c>
      <c r="E10" s="6"/>
      <c r="F10" s="6"/>
      <c r="G10" s="6">
        <v>38000</v>
      </c>
      <c r="H10" s="6">
        <v>34503</v>
      </c>
      <c r="I10" s="6">
        <v>35</v>
      </c>
      <c r="J10" s="6"/>
      <c r="K10" s="6"/>
      <c r="L10" s="6"/>
      <c r="M10" s="6">
        <v>7000</v>
      </c>
      <c r="N10" s="6">
        <v>0</v>
      </c>
      <c r="O10" s="6"/>
      <c r="P10" s="6">
        <v>100330</v>
      </c>
      <c r="Q10" s="6"/>
      <c r="R10" s="6">
        <v>3250</v>
      </c>
      <c r="S10" s="6">
        <v>0</v>
      </c>
      <c r="T10" s="6">
        <v>149753</v>
      </c>
      <c r="U10" s="6">
        <v>91960</v>
      </c>
      <c r="V10" s="3">
        <v>0</v>
      </c>
      <c r="W10" s="3">
        <v>270</v>
      </c>
      <c r="X10" s="3">
        <v>100891</v>
      </c>
      <c r="Y10" s="3">
        <v>1001</v>
      </c>
      <c r="Z10" s="3">
        <v>1040</v>
      </c>
      <c r="AA10" s="3">
        <v>501</v>
      </c>
      <c r="AB10" s="3">
        <v>935</v>
      </c>
      <c r="AC10" s="3"/>
      <c r="AD10" s="3"/>
      <c r="AE10" s="3">
        <v>3309</v>
      </c>
      <c r="AF10" s="3">
        <v>1070</v>
      </c>
      <c r="AG10" s="3"/>
      <c r="AH10" s="3">
        <v>237</v>
      </c>
      <c r="AI10" s="3">
        <v>3531</v>
      </c>
      <c r="AJ10" s="3">
        <f t="shared" si="0"/>
        <v>112785</v>
      </c>
      <c r="AK10" s="2">
        <f t="shared" si="1"/>
        <v>1.4421275130464047E-2</v>
      </c>
    </row>
    <row r="11" spans="1:37" hidden="1">
      <c r="A11" s="5" t="s">
        <v>71</v>
      </c>
      <c r="B11" s="6"/>
      <c r="C11" s="6"/>
      <c r="D11" s="6"/>
      <c r="E11" s="6"/>
      <c r="F11" s="6"/>
      <c r="G11" s="6"/>
      <c r="H11" s="6"/>
      <c r="I11" s="6"/>
      <c r="J11" s="6"/>
      <c r="K11" s="6"/>
      <c r="L11" s="6"/>
      <c r="M11" s="6"/>
      <c r="N11" s="6"/>
      <c r="O11" s="6">
        <v>0</v>
      </c>
      <c r="P11" s="6"/>
      <c r="Q11" s="6"/>
      <c r="R11" s="6"/>
      <c r="S11" s="6"/>
      <c r="T11" s="6"/>
      <c r="U11" s="6"/>
      <c r="V11" s="3"/>
      <c r="W11" s="3"/>
      <c r="X11" s="3"/>
      <c r="Y11" s="3"/>
      <c r="Z11" s="3"/>
      <c r="AA11" s="3">
        <v>22656</v>
      </c>
      <c r="AB11" s="3">
        <v>0</v>
      </c>
      <c r="AC11" s="3"/>
      <c r="AD11" s="3"/>
      <c r="AE11" s="3"/>
      <c r="AF11" s="3"/>
      <c r="AG11" s="3">
        <v>5</v>
      </c>
      <c r="AH11" s="3"/>
      <c r="AI11" s="3"/>
      <c r="AJ11" s="3">
        <f t="shared" si="0"/>
        <v>22661</v>
      </c>
      <c r="AK11" s="2">
        <f t="shared" si="1"/>
        <v>2.8975530055543358E-3</v>
      </c>
    </row>
    <row r="12" spans="1:37">
      <c r="A12" s="43" t="s">
        <v>426</v>
      </c>
      <c r="B12" s="6"/>
      <c r="C12" s="6"/>
      <c r="D12" s="6"/>
      <c r="E12" s="6"/>
      <c r="F12" s="6"/>
      <c r="G12" s="6"/>
      <c r="H12" s="6"/>
      <c r="I12" s="6"/>
      <c r="J12" s="6"/>
      <c r="K12" s="6"/>
      <c r="L12" s="6"/>
      <c r="M12" s="6"/>
      <c r="N12" s="6"/>
      <c r="O12" s="6"/>
      <c r="P12" s="6"/>
      <c r="Q12" s="6"/>
      <c r="R12" s="6"/>
      <c r="S12" s="6"/>
      <c r="T12" s="6"/>
      <c r="U12" s="6"/>
      <c r="V12" s="3"/>
      <c r="W12" s="3"/>
      <c r="X12" s="3"/>
      <c r="Y12" s="3"/>
      <c r="Z12" s="3"/>
      <c r="AA12" s="3"/>
      <c r="AB12" s="3"/>
      <c r="AC12" s="3"/>
      <c r="AD12" s="3"/>
      <c r="AE12" s="3"/>
      <c r="AF12" s="3"/>
      <c r="AG12" s="3"/>
      <c r="AH12" s="3"/>
      <c r="AI12" s="3"/>
      <c r="AJ12" s="3"/>
      <c r="AK12" s="2"/>
    </row>
    <row r="13" spans="1:37">
      <c r="A13" s="43" t="s">
        <v>361</v>
      </c>
      <c r="B13" s="6"/>
      <c r="C13" s="6"/>
      <c r="D13" s="6"/>
      <c r="E13" s="6"/>
      <c r="F13" s="6"/>
      <c r="G13" s="6"/>
      <c r="H13" s="6"/>
      <c r="I13" s="6"/>
      <c r="J13" s="6"/>
      <c r="K13" s="6"/>
      <c r="L13" s="6"/>
      <c r="M13" s="6"/>
      <c r="N13" s="6"/>
      <c r="O13" s="6"/>
      <c r="P13" s="6"/>
      <c r="Q13" s="6"/>
      <c r="R13" s="6"/>
      <c r="S13" s="6"/>
      <c r="T13" s="6"/>
      <c r="U13" s="6"/>
      <c r="V13" s="3"/>
      <c r="W13" s="3"/>
      <c r="X13" s="3"/>
      <c r="Y13" s="3"/>
      <c r="Z13" s="3"/>
      <c r="AA13" s="3"/>
      <c r="AB13" s="3"/>
      <c r="AC13" s="3"/>
      <c r="AD13" s="3"/>
      <c r="AE13" s="3"/>
      <c r="AF13" s="3"/>
      <c r="AG13" s="3"/>
      <c r="AH13" s="3"/>
      <c r="AI13" s="3"/>
      <c r="AJ13" s="3"/>
      <c r="AK13" s="2"/>
    </row>
    <row r="15" spans="1:37" s="24" customFormat="1">
      <c r="B15" s="24">
        <v>1971</v>
      </c>
      <c r="C15" s="24">
        <v>1972</v>
      </c>
      <c r="D15" s="24">
        <v>1976</v>
      </c>
      <c r="E15" s="24">
        <v>1978</v>
      </c>
      <c r="F15" s="24">
        <v>1980</v>
      </c>
      <c r="G15" s="24">
        <v>1982</v>
      </c>
      <c r="H15" s="24">
        <v>1983</v>
      </c>
      <c r="I15" s="24">
        <v>1984</v>
      </c>
      <c r="J15" s="24">
        <v>1987</v>
      </c>
      <c r="K15" s="24">
        <v>1988</v>
      </c>
      <c r="L15" s="24">
        <v>1990</v>
      </c>
      <c r="M15" s="24">
        <v>1991</v>
      </c>
      <c r="N15" s="24">
        <v>1992</v>
      </c>
      <c r="O15" s="24">
        <v>1993</v>
      </c>
      <c r="P15" s="24">
        <v>1994</v>
      </c>
      <c r="Q15" s="24">
        <v>1995</v>
      </c>
      <c r="R15" s="24">
        <v>1996</v>
      </c>
      <c r="S15" s="24">
        <v>1997</v>
      </c>
      <c r="T15" s="24">
        <v>1998</v>
      </c>
      <c r="U15" s="24">
        <v>1999</v>
      </c>
      <c r="V15" s="24">
        <v>2000</v>
      </c>
      <c r="W15" s="24">
        <v>2001</v>
      </c>
      <c r="X15" s="24">
        <v>2002</v>
      </c>
      <c r="Y15" s="24">
        <v>2003</v>
      </c>
      <c r="Z15" s="24">
        <v>2004</v>
      </c>
      <c r="AA15" s="24">
        <v>2005</v>
      </c>
      <c r="AB15" s="24">
        <v>2006</v>
      </c>
      <c r="AC15" s="24">
        <v>2007</v>
      </c>
      <c r="AD15" s="24">
        <v>2008</v>
      </c>
      <c r="AE15" s="24">
        <v>2009</v>
      </c>
      <c r="AF15" s="24">
        <v>2010</v>
      </c>
      <c r="AG15" s="24">
        <v>2011</v>
      </c>
      <c r="AH15" s="24">
        <v>2012</v>
      </c>
      <c r="AI15" s="24">
        <v>2013</v>
      </c>
    </row>
    <row r="16" spans="1:37">
      <c r="A16" s="24" t="s">
        <v>72</v>
      </c>
      <c r="B16" s="7">
        <v>0</v>
      </c>
      <c r="C16" s="7">
        <v>0.25</v>
      </c>
      <c r="D16" s="7">
        <v>0.17</v>
      </c>
      <c r="E16" s="7">
        <v>0.27168399999999998</v>
      </c>
      <c r="F16" s="7">
        <v>0.03</v>
      </c>
      <c r="G16" s="7">
        <v>3.7999999999999999E-2</v>
      </c>
      <c r="H16" s="7">
        <v>3.4502999999999999E-2</v>
      </c>
      <c r="I16" s="7">
        <v>3.4999999999999997E-5</v>
      </c>
      <c r="J16" s="7">
        <v>0</v>
      </c>
      <c r="K16" s="7">
        <v>0.161</v>
      </c>
      <c r="L16" s="7">
        <v>0</v>
      </c>
      <c r="M16" s="7">
        <v>0.14660000000000001</v>
      </c>
      <c r="N16" s="7">
        <v>4.0000000000000001E-3</v>
      </c>
      <c r="O16" s="7">
        <v>1E-3</v>
      </c>
      <c r="P16" s="7">
        <v>0.10033</v>
      </c>
      <c r="Q16" s="7">
        <v>7.6740000000000003E-3</v>
      </c>
      <c r="R16" s="7">
        <v>1.3105E-2</v>
      </c>
      <c r="S16" s="7">
        <v>2.0750000000000001E-2</v>
      </c>
      <c r="T16" s="7">
        <v>0.16583600000000001</v>
      </c>
      <c r="U16" s="7">
        <v>0.113162</v>
      </c>
      <c r="V16" s="7">
        <v>2.5822280000000002</v>
      </c>
      <c r="W16" s="7">
        <v>0.20469499999999999</v>
      </c>
      <c r="X16" s="7">
        <v>0.31367</v>
      </c>
      <c r="Y16" s="7">
        <v>4.7540000000000004E-3</v>
      </c>
      <c r="Z16" s="7">
        <v>5.5399999999999998E-3</v>
      </c>
      <c r="AA16" s="7">
        <v>4.4720000000000003E-2</v>
      </c>
      <c r="AB16" s="7">
        <v>2.2339099999999998</v>
      </c>
      <c r="AC16" s="7">
        <v>3.0255000000000001E-2</v>
      </c>
      <c r="AD16" s="7">
        <v>0.45296399999999998</v>
      </c>
      <c r="AE16" s="7">
        <v>6.5856999999999999E-2</v>
      </c>
      <c r="AF16" s="7">
        <v>4.6199999999999998E-2</v>
      </c>
      <c r="AG16" s="7">
        <v>1.762815</v>
      </c>
      <c r="AH16" s="7">
        <v>5.1500999999999998E-2</v>
      </c>
      <c r="AI16" s="7">
        <v>2.1628000000000001E-2</v>
      </c>
      <c r="AJ16" s="3"/>
    </row>
    <row r="17" spans="1:36">
      <c r="A17" s="95" t="s">
        <v>65</v>
      </c>
      <c r="B17" s="8">
        <f>B5/1000000</f>
        <v>0</v>
      </c>
      <c r="C17" s="8">
        <f t="shared" ref="C17:AI17" si="2">C5/1000000</f>
        <v>0</v>
      </c>
      <c r="D17" s="8">
        <f t="shared" si="2"/>
        <v>0</v>
      </c>
      <c r="E17" s="8">
        <f t="shared" si="2"/>
        <v>0</v>
      </c>
      <c r="F17" s="8">
        <f t="shared" si="2"/>
        <v>0</v>
      </c>
      <c r="G17" s="8">
        <f t="shared" si="2"/>
        <v>0</v>
      </c>
      <c r="H17" s="8">
        <f t="shared" si="2"/>
        <v>0</v>
      </c>
      <c r="I17" s="8">
        <f t="shared" si="2"/>
        <v>0</v>
      </c>
      <c r="J17" s="8">
        <f t="shared" si="2"/>
        <v>0</v>
      </c>
      <c r="K17" s="8">
        <f t="shared" si="2"/>
        <v>0</v>
      </c>
      <c r="L17" s="8">
        <f t="shared" si="2"/>
        <v>0</v>
      </c>
      <c r="M17" s="8">
        <f t="shared" si="2"/>
        <v>0</v>
      </c>
      <c r="N17" s="8">
        <f t="shared" si="2"/>
        <v>0</v>
      </c>
      <c r="O17" s="8">
        <f t="shared" si="2"/>
        <v>0</v>
      </c>
      <c r="P17" s="8">
        <f t="shared" si="2"/>
        <v>0</v>
      </c>
      <c r="Q17" s="8">
        <f t="shared" si="2"/>
        <v>0</v>
      </c>
      <c r="R17" s="8">
        <f t="shared" si="2"/>
        <v>0</v>
      </c>
      <c r="S17" s="8">
        <f t="shared" si="2"/>
        <v>0</v>
      </c>
      <c r="T17" s="8">
        <f t="shared" si="2"/>
        <v>0</v>
      </c>
      <c r="U17" s="8">
        <f t="shared" si="2"/>
        <v>0</v>
      </c>
      <c r="V17" s="8">
        <f t="shared" si="2"/>
        <v>2.58</v>
      </c>
      <c r="W17" s="8">
        <f t="shared" si="2"/>
        <v>0</v>
      </c>
      <c r="X17" s="8">
        <f t="shared" si="2"/>
        <v>0</v>
      </c>
      <c r="Y17" s="8">
        <f t="shared" si="2"/>
        <v>0</v>
      </c>
      <c r="Z17" s="8">
        <f t="shared" si="2"/>
        <v>0</v>
      </c>
      <c r="AA17" s="8">
        <f t="shared" si="2"/>
        <v>0</v>
      </c>
      <c r="AB17" s="8">
        <f t="shared" si="2"/>
        <v>1.9</v>
      </c>
      <c r="AC17" s="8">
        <f t="shared" si="2"/>
        <v>0</v>
      </c>
      <c r="AD17" s="8">
        <f t="shared" si="2"/>
        <v>0.28000000000000003</v>
      </c>
      <c r="AE17" s="8">
        <f t="shared" si="2"/>
        <v>0</v>
      </c>
      <c r="AF17" s="8">
        <f t="shared" si="2"/>
        <v>0</v>
      </c>
      <c r="AG17" s="8">
        <f t="shared" si="2"/>
        <v>1.75</v>
      </c>
      <c r="AH17" s="8">
        <f t="shared" si="2"/>
        <v>0</v>
      </c>
      <c r="AI17" s="8">
        <f t="shared" si="2"/>
        <v>0</v>
      </c>
      <c r="AJ17" s="3"/>
    </row>
    <row r="18" spans="1:36">
      <c r="A18" s="95" t="s">
        <v>73</v>
      </c>
      <c r="B18" s="8">
        <f>SUM(B19:B24)</f>
        <v>0</v>
      </c>
      <c r="C18" s="8">
        <f t="shared" ref="C18:AI18" si="3">SUM(C19:C24)</f>
        <v>0.25</v>
      </c>
      <c r="D18" s="8">
        <f t="shared" si="3"/>
        <v>0.16999999999999998</v>
      </c>
      <c r="E18" s="8">
        <f t="shared" si="3"/>
        <v>0.27168399999999998</v>
      </c>
      <c r="F18" s="8">
        <f t="shared" si="3"/>
        <v>0.03</v>
      </c>
      <c r="G18" s="8">
        <f t="shared" si="3"/>
        <v>3.7999999999999999E-2</v>
      </c>
      <c r="H18" s="8">
        <f t="shared" si="3"/>
        <v>3.4502999999999999E-2</v>
      </c>
      <c r="I18" s="8">
        <f t="shared" si="3"/>
        <v>3.4999999999999997E-5</v>
      </c>
      <c r="J18" s="8">
        <f t="shared" si="3"/>
        <v>0</v>
      </c>
      <c r="K18" s="8">
        <f t="shared" si="3"/>
        <v>0.161</v>
      </c>
      <c r="L18" s="8">
        <f t="shared" si="3"/>
        <v>0</v>
      </c>
      <c r="M18" s="8">
        <f t="shared" si="3"/>
        <v>0.14660000000000001</v>
      </c>
      <c r="N18" s="8">
        <f t="shared" si="3"/>
        <v>4.0000000000000001E-3</v>
      </c>
      <c r="O18" s="8">
        <f t="shared" si="3"/>
        <v>1E-3</v>
      </c>
      <c r="P18" s="8">
        <f t="shared" si="3"/>
        <v>0.10033</v>
      </c>
      <c r="Q18" s="8">
        <f t="shared" si="3"/>
        <v>7.6739999999999994E-3</v>
      </c>
      <c r="R18" s="8">
        <f t="shared" si="3"/>
        <v>1.3104999999999999E-2</v>
      </c>
      <c r="S18" s="8">
        <f t="shared" si="3"/>
        <v>2.0750000000000001E-2</v>
      </c>
      <c r="T18" s="8">
        <f t="shared" si="3"/>
        <v>0.16583599999999998</v>
      </c>
      <c r="U18" s="8">
        <f t="shared" si="3"/>
        <v>0.113162</v>
      </c>
      <c r="V18" s="8">
        <f t="shared" si="3"/>
        <v>2.2279999999999999E-3</v>
      </c>
      <c r="W18" s="8">
        <f t="shared" si="3"/>
        <v>0.20469500000000002</v>
      </c>
      <c r="X18" s="8">
        <f t="shared" si="3"/>
        <v>0.31367</v>
      </c>
      <c r="Y18" s="8">
        <f t="shared" si="3"/>
        <v>4.7539999999999995E-3</v>
      </c>
      <c r="Z18" s="8">
        <f t="shared" si="3"/>
        <v>5.5399999999999998E-3</v>
      </c>
      <c r="AA18" s="8">
        <f t="shared" si="3"/>
        <v>4.4720000000000003E-2</v>
      </c>
      <c r="AB18" s="8">
        <f t="shared" si="3"/>
        <v>0.33390999999999998</v>
      </c>
      <c r="AC18" s="8">
        <f t="shared" si="3"/>
        <v>3.0255000000000001E-2</v>
      </c>
      <c r="AD18" s="8">
        <f t="shared" si="3"/>
        <v>0.17296399999999998</v>
      </c>
      <c r="AE18" s="8">
        <f t="shared" si="3"/>
        <v>6.5857000000000013E-2</v>
      </c>
      <c r="AF18" s="8">
        <f t="shared" si="3"/>
        <v>4.6199999999999998E-2</v>
      </c>
      <c r="AG18" s="8">
        <f t="shared" si="3"/>
        <v>1.2815E-2</v>
      </c>
      <c r="AH18" s="8">
        <f t="shared" si="3"/>
        <v>5.1501000000000005E-2</v>
      </c>
      <c r="AI18" s="8">
        <f t="shared" si="3"/>
        <v>2.1628000000000001E-2</v>
      </c>
      <c r="AJ18" s="3"/>
    </row>
    <row r="19" spans="1:36" hidden="1">
      <c r="A19" s="95" t="s">
        <v>66</v>
      </c>
      <c r="B19" s="8">
        <f t="shared" ref="B19:AI19" si="4">B6/1000000</f>
        <v>0</v>
      </c>
      <c r="C19" s="8">
        <f t="shared" si="4"/>
        <v>0</v>
      </c>
      <c r="D19" s="8">
        <f t="shared" si="4"/>
        <v>0</v>
      </c>
      <c r="E19" s="8">
        <f t="shared" si="4"/>
        <v>0</v>
      </c>
      <c r="F19" s="8">
        <f t="shared" si="4"/>
        <v>0</v>
      </c>
      <c r="G19" s="8">
        <f t="shared" si="4"/>
        <v>0</v>
      </c>
      <c r="H19" s="8">
        <f t="shared" si="4"/>
        <v>0</v>
      </c>
      <c r="I19" s="8">
        <f t="shared" si="4"/>
        <v>0</v>
      </c>
      <c r="J19" s="8">
        <f t="shared" si="4"/>
        <v>0</v>
      </c>
      <c r="K19" s="8">
        <f t="shared" si="4"/>
        <v>0</v>
      </c>
      <c r="L19" s="8">
        <f t="shared" si="4"/>
        <v>0</v>
      </c>
      <c r="M19" s="8">
        <f t="shared" si="4"/>
        <v>2.0000000000000001E-4</v>
      </c>
      <c r="N19" s="8">
        <f t="shared" si="4"/>
        <v>0</v>
      </c>
      <c r="O19" s="8">
        <f t="shared" si="4"/>
        <v>0</v>
      </c>
      <c r="P19" s="8">
        <f t="shared" si="4"/>
        <v>0</v>
      </c>
      <c r="Q19" s="8">
        <f t="shared" si="4"/>
        <v>0</v>
      </c>
      <c r="R19" s="8">
        <f t="shared" si="4"/>
        <v>0</v>
      </c>
      <c r="S19" s="8">
        <f t="shared" si="4"/>
        <v>0</v>
      </c>
      <c r="T19" s="8">
        <f t="shared" si="4"/>
        <v>0</v>
      </c>
      <c r="U19" s="8">
        <f t="shared" si="4"/>
        <v>0</v>
      </c>
      <c r="V19" s="8">
        <f t="shared" si="4"/>
        <v>0</v>
      </c>
      <c r="W19" s="8">
        <f t="shared" si="4"/>
        <v>0.2</v>
      </c>
      <c r="X19" s="8">
        <f t="shared" si="4"/>
        <v>0</v>
      </c>
      <c r="Y19" s="8">
        <f t="shared" si="4"/>
        <v>0</v>
      </c>
      <c r="Z19" s="8">
        <f t="shared" si="4"/>
        <v>0</v>
      </c>
      <c r="AA19" s="8">
        <f t="shared" si="4"/>
        <v>0</v>
      </c>
      <c r="AB19" s="8">
        <f t="shared" si="4"/>
        <v>0</v>
      </c>
      <c r="AC19" s="8">
        <f t="shared" si="4"/>
        <v>0</v>
      </c>
      <c r="AD19" s="8">
        <f t="shared" si="4"/>
        <v>0.170684</v>
      </c>
      <c r="AE19" s="8">
        <f t="shared" si="4"/>
        <v>0</v>
      </c>
      <c r="AF19" s="8">
        <f t="shared" si="4"/>
        <v>0</v>
      </c>
      <c r="AG19" s="8">
        <f t="shared" si="4"/>
        <v>0</v>
      </c>
      <c r="AH19" s="8">
        <f t="shared" si="4"/>
        <v>6.7999999999999999E-5</v>
      </c>
      <c r="AI19" s="8">
        <f t="shared" si="4"/>
        <v>0</v>
      </c>
      <c r="AJ19" s="3"/>
    </row>
    <row r="20" spans="1:36" hidden="1">
      <c r="A20" s="95" t="s">
        <v>67</v>
      </c>
      <c r="B20" s="8">
        <f t="shared" ref="B20:AI20" si="5">B7/1000000</f>
        <v>0</v>
      </c>
      <c r="C20" s="8">
        <f t="shared" si="5"/>
        <v>0</v>
      </c>
      <c r="D20" s="8">
        <f t="shared" si="5"/>
        <v>0</v>
      </c>
      <c r="E20" s="8">
        <f t="shared" si="5"/>
        <v>0</v>
      </c>
      <c r="F20" s="8">
        <f t="shared" si="5"/>
        <v>0</v>
      </c>
      <c r="G20" s="8">
        <f t="shared" si="5"/>
        <v>0</v>
      </c>
      <c r="H20" s="8">
        <f t="shared" si="5"/>
        <v>0</v>
      </c>
      <c r="I20" s="8">
        <f t="shared" si="5"/>
        <v>0</v>
      </c>
      <c r="J20" s="8">
        <f t="shared" si="5"/>
        <v>0</v>
      </c>
      <c r="K20" s="8">
        <f t="shared" si="5"/>
        <v>0</v>
      </c>
      <c r="L20" s="8">
        <f t="shared" si="5"/>
        <v>0</v>
      </c>
      <c r="M20" s="8">
        <f t="shared" si="5"/>
        <v>0</v>
      </c>
      <c r="N20" s="8">
        <f t="shared" si="5"/>
        <v>0</v>
      </c>
      <c r="O20" s="8">
        <f t="shared" si="5"/>
        <v>1E-3</v>
      </c>
      <c r="P20" s="8">
        <f t="shared" si="5"/>
        <v>0</v>
      </c>
      <c r="Q20" s="8">
        <f t="shared" si="5"/>
        <v>1.74E-4</v>
      </c>
      <c r="R20" s="8">
        <f t="shared" si="5"/>
        <v>0</v>
      </c>
      <c r="S20" s="8">
        <f t="shared" si="5"/>
        <v>0</v>
      </c>
      <c r="T20" s="8">
        <f t="shared" si="5"/>
        <v>0</v>
      </c>
      <c r="U20" s="8">
        <f t="shared" si="5"/>
        <v>0</v>
      </c>
      <c r="V20" s="8">
        <f t="shared" si="5"/>
        <v>0</v>
      </c>
      <c r="W20" s="8">
        <f t="shared" si="5"/>
        <v>0</v>
      </c>
      <c r="X20" s="8">
        <f t="shared" si="5"/>
        <v>4.0000000000000002E-4</v>
      </c>
      <c r="Y20" s="8">
        <f t="shared" si="5"/>
        <v>0</v>
      </c>
      <c r="Z20" s="8">
        <f t="shared" si="5"/>
        <v>0</v>
      </c>
      <c r="AA20" s="8">
        <f t="shared" si="5"/>
        <v>0</v>
      </c>
      <c r="AB20" s="8">
        <f t="shared" si="5"/>
        <v>0.3</v>
      </c>
      <c r="AC20" s="8">
        <f t="shared" si="5"/>
        <v>0</v>
      </c>
      <c r="AD20" s="8">
        <f t="shared" si="5"/>
        <v>0</v>
      </c>
      <c r="AE20" s="8">
        <f t="shared" si="5"/>
        <v>3.1999999999999999E-5</v>
      </c>
      <c r="AF20" s="8">
        <f t="shared" si="5"/>
        <v>1.2999999999999999E-4</v>
      </c>
      <c r="AG20" s="8">
        <f t="shared" si="5"/>
        <v>0</v>
      </c>
      <c r="AH20" s="8">
        <f t="shared" si="5"/>
        <v>4.6E-5</v>
      </c>
      <c r="AI20" s="8">
        <f t="shared" si="5"/>
        <v>1E-3</v>
      </c>
      <c r="AJ20" s="3"/>
    </row>
    <row r="21" spans="1:36" hidden="1">
      <c r="A21" s="95" t="s">
        <v>68</v>
      </c>
      <c r="B21" s="8">
        <f t="shared" ref="B21:AI21" si="6">B8/1000000</f>
        <v>0</v>
      </c>
      <c r="C21" s="8">
        <f t="shared" si="6"/>
        <v>0.25</v>
      </c>
      <c r="D21" s="8">
        <f t="shared" si="6"/>
        <v>0.08</v>
      </c>
      <c r="E21" s="8">
        <f t="shared" si="6"/>
        <v>0.27168399999999998</v>
      </c>
      <c r="F21" s="8">
        <f t="shared" si="6"/>
        <v>0.03</v>
      </c>
      <c r="G21" s="8">
        <f t="shared" si="6"/>
        <v>0</v>
      </c>
      <c r="H21" s="8">
        <f t="shared" si="6"/>
        <v>0</v>
      </c>
      <c r="I21" s="8">
        <f t="shared" si="6"/>
        <v>0</v>
      </c>
      <c r="J21" s="8">
        <f t="shared" si="6"/>
        <v>0</v>
      </c>
      <c r="K21" s="8">
        <f t="shared" si="6"/>
        <v>0.161</v>
      </c>
      <c r="L21" s="8">
        <f t="shared" si="6"/>
        <v>0</v>
      </c>
      <c r="M21" s="8">
        <f t="shared" si="6"/>
        <v>0.1394</v>
      </c>
      <c r="N21" s="8">
        <f t="shared" si="6"/>
        <v>4.0000000000000001E-3</v>
      </c>
      <c r="O21" s="8">
        <f t="shared" si="6"/>
        <v>0</v>
      </c>
      <c r="P21" s="8">
        <f t="shared" si="6"/>
        <v>0</v>
      </c>
      <c r="Q21" s="8">
        <f t="shared" si="6"/>
        <v>7.4999999999999997E-3</v>
      </c>
      <c r="R21" s="8">
        <f t="shared" si="6"/>
        <v>9.8549999999999992E-3</v>
      </c>
      <c r="S21" s="8">
        <f t="shared" si="6"/>
        <v>2.0750000000000001E-2</v>
      </c>
      <c r="T21" s="8">
        <f t="shared" si="6"/>
        <v>2.9999999999999997E-4</v>
      </c>
      <c r="U21" s="8">
        <f t="shared" si="6"/>
        <v>5.0000000000000001E-4</v>
      </c>
      <c r="V21" s="8">
        <f t="shared" si="6"/>
        <v>0</v>
      </c>
      <c r="W21" s="8">
        <f t="shared" si="6"/>
        <v>0</v>
      </c>
      <c r="X21" s="8">
        <f t="shared" si="6"/>
        <v>5.5449999999999996E-3</v>
      </c>
      <c r="Y21" s="8">
        <f t="shared" si="6"/>
        <v>3.7529999999999998E-3</v>
      </c>
      <c r="Z21" s="8">
        <f t="shared" si="6"/>
        <v>4.4999999999999997E-3</v>
      </c>
      <c r="AA21" s="8">
        <f t="shared" si="6"/>
        <v>1.8318000000000001E-2</v>
      </c>
      <c r="AB21" s="8">
        <f t="shared" si="6"/>
        <v>3.2974999999999997E-2</v>
      </c>
      <c r="AC21" s="8">
        <f t="shared" si="6"/>
        <v>3.0255000000000001E-2</v>
      </c>
      <c r="AD21" s="8">
        <f t="shared" si="6"/>
        <v>1.1800000000000001E-3</v>
      </c>
      <c r="AE21" s="8">
        <f t="shared" si="6"/>
        <v>6.2516000000000002E-2</v>
      </c>
      <c r="AF21" s="8">
        <f t="shared" si="6"/>
        <v>4.4999999999999998E-2</v>
      </c>
      <c r="AG21" s="8">
        <f t="shared" si="6"/>
        <v>1.281E-2</v>
      </c>
      <c r="AH21" s="8">
        <f t="shared" si="6"/>
        <v>5.1150000000000001E-2</v>
      </c>
      <c r="AI21" s="8">
        <f t="shared" si="6"/>
        <v>1.7097000000000001E-2</v>
      </c>
      <c r="AJ21" s="3"/>
    </row>
    <row r="22" spans="1:36" hidden="1">
      <c r="A22" s="95" t="s">
        <v>69</v>
      </c>
      <c r="B22" s="8">
        <f t="shared" ref="B22:AI22" si="7">B9/1000000</f>
        <v>0</v>
      </c>
      <c r="C22" s="8">
        <f t="shared" si="7"/>
        <v>0</v>
      </c>
      <c r="D22" s="8">
        <f t="shared" si="7"/>
        <v>0</v>
      </c>
      <c r="E22" s="8">
        <f t="shared" si="7"/>
        <v>0</v>
      </c>
      <c r="F22" s="8">
        <f t="shared" si="7"/>
        <v>0</v>
      </c>
      <c r="G22" s="8">
        <f t="shared" si="7"/>
        <v>0</v>
      </c>
      <c r="H22" s="8">
        <f t="shared" si="7"/>
        <v>0</v>
      </c>
      <c r="I22" s="8">
        <f t="shared" si="7"/>
        <v>0</v>
      </c>
      <c r="J22" s="8">
        <f t="shared" si="7"/>
        <v>0</v>
      </c>
      <c r="K22" s="8">
        <f t="shared" si="7"/>
        <v>0</v>
      </c>
      <c r="L22" s="8">
        <f t="shared" si="7"/>
        <v>0</v>
      </c>
      <c r="M22" s="8">
        <f t="shared" si="7"/>
        <v>0</v>
      </c>
      <c r="N22" s="8">
        <f t="shared" si="7"/>
        <v>0</v>
      </c>
      <c r="O22" s="8">
        <f t="shared" si="7"/>
        <v>0</v>
      </c>
      <c r="P22" s="8">
        <f t="shared" si="7"/>
        <v>0</v>
      </c>
      <c r="Q22" s="8">
        <f t="shared" si="7"/>
        <v>0</v>
      </c>
      <c r="R22" s="8">
        <f t="shared" si="7"/>
        <v>0</v>
      </c>
      <c r="S22" s="8">
        <f t="shared" si="7"/>
        <v>0</v>
      </c>
      <c r="T22" s="8">
        <f t="shared" si="7"/>
        <v>1.5782999999999998E-2</v>
      </c>
      <c r="U22" s="8">
        <f t="shared" si="7"/>
        <v>2.0702000000000002E-2</v>
      </c>
      <c r="V22" s="8">
        <f t="shared" si="7"/>
        <v>2.2279999999999999E-3</v>
      </c>
      <c r="W22" s="8">
        <f t="shared" si="7"/>
        <v>4.4250000000000001E-3</v>
      </c>
      <c r="X22" s="8">
        <f t="shared" si="7"/>
        <v>0.20683399999999999</v>
      </c>
      <c r="Y22" s="8">
        <f t="shared" si="7"/>
        <v>0</v>
      </c>
      <c r="Z22" s="8">
        <f t="shared" si="7"/>
        <v>0</v>
      </c>
      <c r="AA22" s="8">
        <f t="shared" si="7"/>
        <v>3.2450000000000001E-3</v>
      </c>
      <c r="AB22" s="8">
        <f t="shared" si="7"/>
        <v>0</v>
      </c>
      <c r="AC22" s="8">
        <f t="shared" si="7"/>
        <v>0</v>
      </c>
      <c r="AD22" s="8">
        <f t="shared" si="7"/>
        <v>1.1000000000000001E-3</v>
      </c>
      <c r="AE22" s="8">
        <f t="shared" si="7"/>
        <v>0</v>
      </c>
      <c r="AF22" s="8">
        <f t="shared" si="7"/>
        <v>0</v>
      </c>
      <c r="AG22" s="8">
        <f t="shared" si="7"/>
        <v>0</v>
      </c>
      <c r="AH22" s="8">
        <f t="shared" si="7"/>
        <v>0</v>
      </c>
      <c r="AI22" s="8">
        <f t="shared" si="7"/>
        <v>0</v>
      </c>
      <c r="AJ22" s="3"/>
    </row>
    <row r="23" spans="1:36" hidden="1">
      <c r="A23" s="95" t="s">
        <v>70</v>
      </c>
      <c r="B23" s="8">
        <f t="shared" ref="B23:AI23" si="8">B10/1000000</f>
        <v>0</v>
      </c>
      <c r="C23" s="8">
        <f t="shared" si="8"/>
        <v>0</v>
      </c>
      <c r="D23" s="8">
        <f t="shared" si="8"/>
        <v>0.09</v>
      </c>
      <c r="E23" s="8">
        <f t="shared" si="8"/>
        <v>0</v>
      </c>
      <c r="F23" s="8">
        <f t="shared" si="8"/>
        <v>0</v>
      </c>
      <c r="G23" s="8">
        <f t="shared" si="8"/>
        <v>3.7999999999999999E-2</v>
      </c>
      <c r="H23" s="8">
        <f t="shared" si="8"/>
        <v>3.4502999999999999E-2</v>
      </c>
      <c r="I23" s="8">
        <f t="shared" si="8"/>
        <v>3.4999999999999997E-5</v>
      </c>
      <c r="J23" s="8">
        <f t="shared" si="8"/>
        <v>0</v>
      </c>
      <c r="K23" s="8">
        <f t="shared" si="8"/>
        <v>0</v>
      </c>
      <c r="L23" s="8">
        <f t="shared" si="8"/>
        <v>0</v>
      </c>
      <c r="M23" s="8">
        <f t="shared" si="8"/>
        <v>7.0000000000000001E-3</v>
      </c>
      <c r="N23" s="8">
        <f t="shared" si="8"/>
        <v>0</v>
      </c>
      <c r="O23" s="8">
        <f t="shared" si="8"/>
        <v>0</v>
      </c>
      <c r="P23" s="8">
        <f t="shared" si="8"/>
        <v>0.10033</v>
      </c>
      <c r="Q23" s="8">
        <f t="shared" si="8"/>
        <v>0</v>
      </c>
      <c r="R23" s="8">
        <f t="shared" si="8"/>
        <v>3.2499999999999999E-3</v>
      </c>
      <c r="S23" s="8">
        <f t="shared" si="8"/>
        <v>0</v>
      </c>
      <c r="T23" s="8">
        <f t="shared" si="8"/>
        <v>0.149753</v>
      </c>
      <c r="U23" s="8">
        <f t="shared" si="8"/>
        <v>9.196E-2</v>
      </c>
      <c r="V23" s="8">
        <f t="shared" si="8"/>
        <v>0</v>
      </c>
      <c r="W23" s="8">
        <f t="shared" si="8"/>
        <v>2.7E-4</v>
      </c>
      <c r="X23" s="8">
        <f t="shared" si="8"/>
        <v>0.10089099999999999</v>
      </c>
      <c r="Y23" s="8">
        <f t="shared" si="8"/>
        <v>1.0009999999999999E-3</v>
      </c>
      <c r="Z23" s="8">
        <f t="shared" si="8"/>
        <v>1.0399999999999999E-3</v>
      </c>
      <c r="AA23" s="8">
        <f t="shared" si="8"/>
        <v>5.0100000000000003E-4</v>
      </c>
      <c r="AB23" s="8">
        <f t="shared" si="8"/>
        <v>9.3499999999999996E-4</v>
      </c>
      <c r="AC23" s="8">
        <f t="shared" si="8"/>
        <v>0</v>
      </c>
      <c r="AD23" s="8">
        <f t="shared" si="8"/>
        <v>0</v>
      </c>
      <c r="AE23" s="8">
        <f t="shared" si="8"/>
        <v>3.3089999999999999E-3</v>
      </c>
      <c r="AF23" s="8">
        <f t="shared" si="8"/>
        <v>1.07E-3</v>
      </c>
      <c r="AG23" s="8">
        <f t="shared" si="8"/>
        <v>0</v>
      </c>
      <c r="AH23" s="8">
        <f t="shared" si="8"/>
        <v>2.3699999999999999E-4</v>
      </c>
      <c r="AI23" s="8">
        <f t="shared" si="8"/>
        <v>3.5309999999999999E-3</v>
      </c>
      <c r="AJ23" s="3"/>
    </row>
    <row r="24" spans="1:36" hidden="1">
      <c r="A24" s="95" t="s">
        <v>71</v>
      </c>
      <c r="B24" s="8">
        <f t="shared" ref="B24:AI24" si="9">B11/1000000</f>
        <v>0</v>
      </c>
      <c r="C24" s="8">
        <f t="shared" si="9"/>
        <v>0</v>
      </c>
      <c r="D24" s="8">
        <f t="shared" si="9"/>
        <v>0</v>
      </c>
      <c r="E24" s="8">
        <f t="shared" si="9"/>
        <v>0</v>
      </c>
      <c r="F24" s="8">
        <f t="shared" si="9"/>
        <v>0</v>
      </c>
      <c r="G24" s="8">
        <f t="shared" si="9"/>
        <v>0</v>
      </c>
      <c r="H24" s="8">
        <f t="shared" si="9"/>
        <v>0</v>
      </c>
      <c r="I24" s="8">
        <f t="shared" si="9"/>
        <v>0</v>
      </c>
      <c r="J24" s="8">
        <f t="shared" si="9"/>
        <v>0</v>
      </c>
      <c r="K24" s="8">
        <f t="shared" si="9"/>
        <v>0</v>
      </c>
      <c r="L24" s="8">
        <f t="shared" si="9"/>
        <v>0</v>
      </c>
      <c r="M24" s="8">
        <f t="shared" si="9"/>
        <v>0</v>
      </c>
      <c r="N24" s="8">
        <f t="shared" si="9"/>
        <v>0</v>
      </c>
      <c r="O24" s="8">
        <f t="shared" si="9"/>
        <v>0</v>
      </c>
      <c r="P24" s="8">
        <f t="shared" si="9"/>
        <v>0</v>
      </c>
      <c r="Q24" s="8">
        <f t="shared" si="9"/>
        <v>0</v>
      </c>
      <c r="R24" s="8">
        <f t="shared" si="9"/>
        <v>0</v>
      </c>
      <c r="S24" s="8">
        <f t="shared" si="9"/>
        <v>0</v>
      </c>
      <c r="T24" s="8">
        <f t="shared" si="9"/>
        <v>0</v>
      </c>
      <c r="U24" s="8">
        <f t="shared" si="9"/>
        <v>0</v>
      </c>
      <c r="V24" s="8">
        <f t="shared" si="9"/>
        <v>0</v>
      </c>
      <c r="W24" s="8">
        <f t="shared" si="9"/>
        <v>0</v>
      </c>
      <c r="X24" s="8">
        <f t="shared" si="9"/>
        <v>0</v>
      </c>
      <c r="Y24" s="8">
        <f t="shared" si="9"/>
        <v>0</v>
      </c>
      <c r="Z24" s="8">
        <f t="shared" si="9"/>
        <v>0</v>
      </c>
      <c r="AA24" s="8">
        <f t="shared" si="9"/>
        <v>2.2655999999999999E-2</v>
      </c>
      <c r="AB24" s="8">
        <f t="shared" si="9"/>
        <v>0</v>
      </c>
      <c r="AC24" s="8">
        <f t="shared" si="9"/>
        <v>0</v>
      </c>
      <c r="AD24" s="8">
        <f t="shared" si="9"/>
        <v>0</v>
      </c>
      <c r="AE24" s="8">
        <f t="shared" si="9"/>
        <v>0</v>
      </c>
      <c r="AF24" s="8">
        <f t="shared" si="9"/>
        <v>0</v>
      </c>
      <c r="AG24" s="8">
        <f t="shared" si="9"/>
        <v>5.0000000000000004E-6</v>
      </c>
      <c r="AH24" s="8">
        <f t="shared" si="9"/>
        <v>0</v>
      </c>
      <c r="AI24" s="8">
        <f t="shared" si="9"/>
        <v>0</v>
      </c>
      <c r="AJ24" s="3"/>
    </row>
    <row r="25" spans="1:36" hidden="1">
      <c r="A25" s="24"/>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3"/>
    </row>
    <row r="26" spans="1:36" hidden="1">
      <c r="A26" s="24" t="s">
        <v>74</v>
      </c>
      <c r="B26" s="9">
        <f>[2]population!AA107/1000</f>
        <v>11.323446000000001</v>
      </c>
      <c r="C26" s="9">
        <f>[2]population!AB107/1000</f>
        <v>11.644377</v>
      </c>
      <c r="D26" s="9">
        <f>[2]population!AC107/1000</f>
        <v>11.966352000000001</v>
      </c>
      <c r="E26" s="9">
        <f>[2]population!AD107/1000</f>
        <v>12.273588999999999</v>
      </c>
      <c r="F26" s="9">
        <f>[2]population!AE107/1000</f>
        <v>12.55179</v>
      </c>
      <c r="G26" s="9">
        <f>[2]population!AF107/1000</f>
        <v>12.806809999999999</v>
      </c>
      <c r="H26" s="9">
        <f>[2]population!AG107/1000</f>
        <v>13.034459999999999</v>
      </c>
      <c r="I26" s="9">
        <f>[2]population!AH107/1000</f>
        <v>13.199596999999999</v>
      </c>
      <c r="J26" s="9">
        <f>[2]population!AI107/1000</f>
        <v>13.257128</v>
      </c>
      <c r="K26" s="9">
        <f>[2]population!AJ107/1000</f>
        <v>13.180431</v>
      </c>
      <c r="L26" s="9">
        <f>[2]population!AK107/1000</f>
        <v>12.963788000000001</v>
      </c>
      <c r="M26" s="9">
        <f>[2]population!AL107/1000</f>
        <v>12.634494</v>
      </c>
      <c r="N26" s="9">
        <f>[2]population!AM107/1000</f>
        <v>12.241928</v>
      </c>
      <c r="O26" s="9">
        <f>[2]population!AN107/1000</f>
        <v>11.854205</v>
      </c>
      <c r="P26" s="9">
        <f>[2]population!AO107/1000</f>
        <v>11.528977000000001</v>
      </c>
      <c r="Q26" s="9">
        <f>[2]population!AP107/1000</f>
        <v>11.262439000000001</v>
      </c>
      <c r="R26" s="9">
        <f>[2]population!AQ107/1000</f>
        <v>11.063107</v>
      </c>
      <c r="S26" s="9">
        <f>[2]population!AR107/1000</f>
        <v>11.013344999999999</v>
      </c>
      <c r="T26" s="9">
        <f>[2]population!AS107/1000</f>
        <v>11.215323</v>
      </c>
      <c r="U26" s="9">
        <f>[2]population!AT107/1000</f>
        <v>11.731192999999999</v>
      </c>
      <c r="V26" s="9">
        <f>[2]population!AU107/1000</f>
        <v>12.612043</v>
      </c>
      <c r="W26" s="9">
        <f>[2]population!AV107/1000</f>
        <v>13.811876</v>
      </c>
      <c r="X26" s="9">
        <f>[2]population!AW107/1000</f>
        <v>15.175325000000001</v>
      </c>
      <c r="Y26" s="9">
        <f>[2]population!AX107/1000</f>
        <v>16.485018</v>
      </c>
      <c r="Z26" s="9">
        <f>[2]population!AY107/1000</f>
        <v>17.586072999999999</v>
      </c>
      <c r="AA26" s="9">
        <f>[2]population!AZ107/1000</f>
        <v>18.415307000000002</v>
      </c>
      <c r="AB26" s="9">
        <f>[2]population!BA107/1000</f>
        <v>19.021225999999999</v>
      </c>
      <c r="AC26" s="9">
        <f>[2]population!BB107/1000</f>
        <v>19.496835999999998</v>
      </c>
      <c r="AD26" s="9">
        <f>[2]population!BC107/1000</f>
        <v>19.987071</v>
      </c>
      <c r="AE26" s="9">
        <f>[2]population!BD107/1000</f>
        <v>20.595359999999999</v>
      </c>
      <c r="AF26" s="9">
        <f>[2]population!BE107/1000</f>
        <v>21.347781999999999</v>
      </c>
      <c r="AG26" s="9">
        <f>[2]population!BF107/1000</f>
        <v>22.202805999999999</v>
      </c>
      <c r="AH26" s="9">
        <f>[2]population!BG107/1000</f>
        <v>23.116142</v>
      </c>
      <c r="AI26" s="9">
        <f>[2]population!BH107/1000</f>
        <v>24.018682000000002</v>
      </c>
      <c r="AJ26" s="3"/>
    </row>
    <row r="27" spans="1:36">
      <c r="A27" s="24" t="s">
        <v>75</v>
      </c>
      <c r="B27" s="10">
        <f>B16/B26</f>
        <v>0</v>
      </c>
      <c r="C27" s="10">
        <f t="shared" ref="C27:AI27" si="10">C16/C26</f>
        <v>2.1469590000392464E-2</v>
      </c>
      <c r="D27" s="10">
        <f t="shared" si="10"/>
        <v>1.420650169742625E-2</v>
      </c>
      <c r="E27" s="10">
        <f t="shared" si="10"/>
        <v>2.2135660563507544E-2</v>
      </c>
      <c r="F27" s="10">
        <f t="shared" si="10"/>
        <v>2.3900973486650108E-3</v>
      </c>
      <c r="G27" s="10">
        <f t="shared" si="10"/>
        <v>2.9671713721059344E-3</v>
      </c>
      <c r="H27" s="10">
        <f t="shared" si="10"/>
        <v>2.6470601774066589E-3</v>
      </c>
      <c r="I27" s="10">
        <f t="shared" si="10"/>
        <v>2.6515961055477676E-6</v>
      </c>
      <c r="J27" s="10">
        <f t="shared" si="10"/>
        <v>0</v>
      </c>
      <c r="K27" s="10">
        <f t="shared" si="10"/>
        <v>1.2215078550921438E-2</v>
      </c>
      <c r="L27" s="10">
        <f t="shared" si="10"/>
        <v>0</v>
      </c>
      <c r="M27" s="10">
        <f t="shared" si="10"/>
        <v>1.1603155615096261E-2</v>
      </c>
      <c r="N27" s="10">
        <f t="shared" si="10"/>
        <v>3.2674591779987601E-4</v>
      </c>
      <c r="O27" s="10">
        <f t="shared" si="10"/>
        <v>8.4358250932896811E-5</v>
      </c>
      <c r="P27" s="10">
        <f t="shared" si="10"/>
        <v>8.7024199978887971E-3</v>
      </c>
      <c r="Q27" s="10">
        <f t="shared" si="10"/>
        <v>6.8137993910555251E-4</v>
      </c>
      <c r="R27" s="10">
        <f t="shared" si="10"/>
        <v>1.1845677710610591E-3</v>
      </c>
      <c r="S27" s="10">
        <f t="shared" si="10"/>
        <v>1.8840779073024591E-3</v>
      </c>
      <c r="T27" s="10">
        <f t="shared" si="10"/>
        <v>1.4786555857553101E-2</v>
      </c>
      <c r="U27" s="10">
        <f t="shared" si="10"/>
        <v>9.6462482545466612E-3</v>
      </c>
      <c r="V27" s="10">
        <f t="shared" si="10"/>
        <v>0.20474303806290545</v>
      </c>
      <c r="W27" s="10">
        <f t="shared" si="10"/>
        <v>1.4820217036411273E-2</v>
      </c>
      <c r="X27" s="10">
        <f t="shared" si="10"/>
        <v>2.0669738539372304E-2</v>
      </c>
      <c r="Y27" s="10">
        <f t="shared" si="10"/>
        <v>2.8838306394327263E-4</v>
      </c>
      <c r="Z27" s="10">
        <f t="shared" si="10"/>
        <v>3.1502200633421688E-4</v>
      </c>
      <c r="AA27" s="10">
        <f t="shared" si="10"/>
        <v>2.4284145792410629E-3</v>
      </c>
      <c r="AB27" s="10">
        <f t="shared" si="10"/>
        <v>0.11744300814258765</v>
      </c>
      <c r="AC27" s="10">
        <f t="shared" si="10"/>
        <v>1.5517902494538089E-3</v>
      </c>
      <c r="AD27" s="10">
        <f t="shared" si="10"/>
        <v>2.2662850399640846E-2</v>
      </c>
      <c r="AE27" s="10">
        <f t="shared" si="10"/>
        <v>3.1976619976538407E-3</v>
      </c>
      <c r="AF27" s="10">
        <f t="shared" si="10"/>
        <v>2.1641592555142262E-3</v>
      </c>
      <c r="AG27" s="10">
        <f t="shared" si="10"/>
        <v>7.9396045707015597E-2</v>
      </c>
      <c r="AH27" s="10">
        <f t="shared" si="10"/>
        <v>2.2279236734226672E-3</v>
      </c>
      <c r="AI27" s="10">
        <f t="shared" si="10"/>
        <v>9.0046572913534556E-4</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A1:S244"/>
  <sheetViews>
    <sheetView zoomScaleNormal="100" workbookViewId="0">
      <selection activeCell="L13" sqref="L13"/>
    </sheetView>
  </sheetViews>
  <sheetFormatPr defaultColWidth="8.7109375" defaultRowHeight="15"/>
  <cols>
    <col min="1" max="1" width="27.42578125" style="12" customWidth="1"/>
    <col min="2" max="7" width="10.42578125" style="12" customWidth="1"/>
    <col min="8" max="12" width="10.42578125" customWidth="1"/>
    <col min="13" max="13" width="11.85546875" customWidth="1"/>
    <col min="14" max="15" width="9.7109375" customWidth="1"/>
    <col min="16" max="16" width="9.140625" bestFit="1" customWidth="1"/>
    <col min="18" max="18" width="16.140625" customWidth="1"/>
    <col min="19" max="19" width="12.85546875" customWidth="1"/>
  </cols>
  <sheetData>
    <row r="1" spans="1:16">
      <c r="A1" s="43" t="s">
        <v>388</v>
      </c>
    </row>
    <row r="2" spans="1:16">
      <c r="A2" s="43" t="s">
        <v>362</v>
      </c>
    </row>
    <row r="3" spans="1:16">
      <c r="A3" s="43"/>
    </row>
    <row r="4" spans="1:16" s="100" customFormat="1">
      <c r="A4" s="98"/>
      <c r="B4" s="99">
        <v>2000</v>
      </c>
      <c r="C4" s="99">
        <v>2001</v>
      </c>
      <c r="D4" s="99">
        <v>2002</v>
      </c>
      <c r="E4" s="99">
        <v>2003</v>
      </c>
      <c r="F4" s="99">
        <v>2004</v>
      </c>
      <c r="G4" s="99">
        <v>2005</v>
      </c>
      <c r="H4" s="99">
        <v>2006</v>
      </c>
      <c r="I4" s="99">
        <v>2007</v>
      </c>
      <c r="J4" s="99">
        <v>2008</v>
      </c>
      <c r="K4" s="99">
        <v>2009</v>
      </c>
      <c r="L4" s="99">
        <v>2010</v>
      </c>
      <c r="M4" s="99">
        <v>2011</v>
      </c>
      <c r="N4" s="99">
        <v>2012</v>
      </c>
      <c r="O4" s="99">
        <v>2013</v>
      </c>
    </row>
    <row r="5" spans="1:16">
      <c r="A5" s="14" t="s">
        <v>78</v>
      </c>
      <c r="B5" s="15">
        <f>'[3]...from govs by region'!J163+'[3]...private by region'!E163</f>
        <v>181.51704127295105</v>
      </c>
      <c r="C5" s="15">
        <f>'[3]...from govs by region'!K163+'[3]...private by region'!F163</f>
        <v>586.84791302863664</v>
      </c>
      <c r="D5" s="15">
        <f>'[3]...from govs by region'!L163+'[3]...private by region'!G163</f>
        <v>1114.8645835709963</v>
      </c>
      <c r="E5" s="15">
        <f>'[3]...from govs by region'!M163+'[3]...private by region'!H163</f>
        <v>529.98297772973456</v>
      </c>
      <c r="F5" s="15">
        <f>'[3]...from govs by region'!N163+'[3]...private by region'!I163</f>
        <v>462.58930018965884</v>
      </c>
      <c r="G5" s="15">
        <f>'[3]...from govs by region'!O163+'[3]...private by region'!J163</f>
        <v>340.47264734385556</v>
      </c>
      <c r="H5" s="15">
        <f>'[3]...from govs by region'!P163+'[3]...private by region'!K163</f>
        <v>380.57135029450819</v>
      </c>
      <c r="I5" s="15">
        <f>'[3]...from govs by region'!Q163+'[3]...private by region'!L163</f>
        <v>351.09921403226008</v>
      </c>
      <c r="J5" s="15">
        <f>'[3]...from govs by region'!R163+'[3]...private by region'!M163</f>
        <v>930.03139998077313</v>
      </c>
      <c r="K5" s="15">
        <f>'[3]...from govs by region'!S163+'[3]...private by region'!N163</f>
        <v>692.67387804361329</v>
      </c>
      <c r="L5" s="15">
        <f>'[3]...from govs by region'!T163+'[3]...private by region'!O163</f>
        <v>642.43784757004494</v>
      </c>
      <c r="M5" s="15">
        <f>'[3]...from govs by region'!U163+'[3]...private by region'!P163</f>
        <v>767.97680326881652</v>
      </c>
      <c r="N5" s="15">
        <f>'[3]...from govs by region'!V163+'[3]...private by region'!Q163</f>
        <v>492.14267893163259</v>
      </c>
      <c r="O5" s="15">
        <v>495</v>
      </c>
      <c r="P5" s="13"/>
    </row>
    <row r="18" spans="1:19">
      <c r="A18" s="11"/>
    </row>
    <row r="23" spans="1:19">
      <c r="R23" s="16"/>
      <c r="S23" s="17"/>
    </row>
    <row r="24" spans="1:19" ht="15" customHeight="1">
      <c r="A24" s="14"/>
      <c r="B24" s="15"/>
      <c r="C24" s="15"/>
      <c r="D24" s="15"/>
      <c r="E24" s="15"/>
      <c r="F24" s="15"/>
      <c r="G24" s="15"/>
      <c r="H24" s="15"/>
      <c r="I24" s="15"/>
      <c r="J24" s="15"/>
      <c r="K24" s="15"/>
      <c r="L24" s="15"/>
      <c r="M24" s="15"/>
      <c r="N24" s="15"/>
      <c r="O24" s="15"/>
      <c r="P24" s="13"/>
      <c r="R24" s="16"/>
      <c r="S24" s="17"/>
    </row>
    <row r="25" spans="1:19">
      <c r="A25" s="14"/>
      <c r="B25" s="15"/>
      <c r="C25" s="15"/>
      <c r="D25" s="15"/>
      <c r="E25" s="15"/>
      <c r="F25" s="15"/>
      <c r="G25" s="15"/>
      <c r="H25" s="15"/>
      <c r="I25" s="15"/>
      <c r="J25" s="15"/>
      <c r="K25" s="15"/>
      <c r="L25" s="15"/>
      <c r="M25" s="15"/>
      <c r="N25" s="15"/>
      <c r="O25" s="15"/>
      <c r="P25" s="13"/>
      <c r="R25" s="16"/>
      <c r="S25" s="17"/>
    </row>
    <row r="26" spans="1:19">
      <c r="A26" s="14"/>
      <c r="B26" s="15"/>
      <c r="C26" s="15"/>
      <c r="D26" s="15"/>
      <c r="E26" s="15"/>
      <c r="F26" s="15"/>
      <c r="G26" s="15"/>
      <c r="H26" s="15"/>
      <c r="I26" s="15"/>
      <c r="J26" s="15"/>
      <c r="K26" s="15"/>
      <c r="L26" s="15"/>
      <c r="M26" s="15"/>
      <c r="N26" s="15"/>
      <c r="O26" s="15"/>
      <c r="P26" s="13"/>
      <c r="R26" s="16"/>
      <c r="S26" s="17"/>
    </row>
    <row r="27" spans="1:19">
      <c r="A27" s="14"/>
      <c r="B27" s="15"/>
      <c r="C27" s="15"/>
      <c r="D27" s="15"/>
      <c r="E27" s="15"/>
      <c r="F27" s="15"/>
      <c r="G27" s="15"/>
      <c r="H27" s="15"/>
      <c r="I27" s="15"/>
      <c r="J27" s="15"/>
      <c r="K27" s="15"/>
      <c r="L27" s="15"/>
      <c r="M27" s="15"/>
      <c r="N27" s="15"/>
      <c r="O27" s="15"/>
      <c r="P27" s="13"/>
      <c r="R27" s="16"/>
      <c r="S27" s="17"/>
    </row>
    <row r="28" spans="1:19">
      <c r="A28" s="14"/>
      <c r="B28" s="15"/>
      <c r="C28" s="15"/>
      <c r="D28" s="15"/>
      <c r="E28" s="15"/>
      <c r="F28" s="15"/>
      <c r="G28" s="15"/>
      <c r="H28" s="15"/>
      <c r="I28" s="15"/>
      <c r="J28" s="15"/>
      <c r="K28" s="15"/>
      <c r="L28" s="15"/>
      <c r="M28" s="15"/>
      <c r="N28" s="15"/>
      <c r="O28" s="15"/>
      <c r="P28" s="13"/>
      <c r="R28" s="16"/>
      <c r="S28" s="17"/>
    </row>
    <row r="29" spans="1:19" ht="15" customHeight="1">
      <c r="A29" s="14"/>
      <c r="B29" s="15"/>
      <c r="C29" s="15"/>
      <c r="D29" s="15"/>
      <c r="E29" s="15"/>
      <c r="F29" s="15"/>
      <c r="G29" s="15"/>
      <c r="H29" s="15"/>
      <c r="I29" s="15"/>
      <c r="J29" s="15"/>
      <c r="K29" s="15"/>
      <c r="L29" s="15"/>
      <c r="M29" s="15"/>
      <c r="N29" s="15"/>
      <c r="O29" s="15"/>
      <c r="P29" s="13"/>
      <c r="R29" s="16"/>
      <c r="S29" s="17"/>
    </row>
    <row r="30" spans="1:19">
      <c r="A30" s="14"/>
      <c r="B30" s="15"/>
      <c r="C30" s="15"/>
      <c r="D30" s="15"/>
      <c r="E30" s="15"/>
      <c r="F30" s="15"/>
      <c r="G30" s="15"/>
      <c r="H30" s="15"/>
      <c r="I30" s="15"/>
      <c r="J30" s="15"/>
      <c r="K30" s="15"/>
      <c r="L30" s="15"/>
      <c r="M30" s="15"/>
      <c r="N30" s="15"/>
      <c r="O30" s="15"/>
      <c r="P30" s="13"/>
      <c r="R30" s="16"/>
      <c r="S30" s="17"/>
    </row>
    <row r="31" spans="1:19">
      <c r="A31" s="14"/>
      <c r="B31" s="15"/>
      <c r="C31" s="15"/>
      <c r="D31" s="15"/>
      <c r="E31" s="15"/>
      <c r="F31" s="15"/>
      <c r="G31" s="15"/>
      <c r="H31" s="15"/>
      <c r="I31" s="15"/>
      <c r="J31" s="15"/>
      <c r="K31" s="15"/>
      <c r="L31" s="15"/>
      <c r="M31" s="15"/>
      <c r="N31" s="15"/>
      <c r="O31" s="15"/>
      <c r="P31" s="13"/>
      <c r="R31" s="16"/>
      <c r="S31" s="17"/>
    </row>
    <row r="32" spans="1:19" ht="15" customHeight="1">
      <c r="A32" s="14"/>
      <c r="B32" s="15"/>
      <c r="C32" s="15"/>
      <c r="D32" s="15"/>
      <c r="E32" s="15"/>
      <c r="F32" s="15"/>
      <c r="G32" s="15"/>
      <c r="H32" s="15"/>
      <c r="I32" s="15"/>
      <c r="J32" s="15"/>
      <c r="K32" s="15"/>
      <c r="L32" s="15"/>
      <c r="M32" s="15"/>
      <c r="N32" s="15"/>
      <c r="O32" s="15"/>
      <c r="P32" s="13"/>
      <c r="R32" s="16"/>
      <c r="S32" s="17"/>
    </row>
    <row r="33" spans="1:19">
      <c r="A33" s="14"/>
      <c r="B33" s="15"/>
      <c r="C33" s="15"/>
      <c r="D33" s="15"/>
      <c r="E33" s="15"/>
      <c r="F33" s="15"/>
      <c r="G33" s="15"/>
      <c r="H33" s="15"/>
      <c r="I33" s="15"/>
      <c r="J33" s="15"/>
      <c r="K33" s="15"/>
      <c r="L33" s="15"/>
      <c r="M33" s="15"/>
      <c r="N33" s="15"/>
      <c r="O33" s="15"/>
      <c r="P33" s="13"/>
      <c r="R33" s="16"/>
      <c r="S33" s="17"/>
    </row>
    <row r="34" spans="1:19">
      <c r="A34" s="14"/>
      <c r="B34" s="15"/>
      <c r="C34" s="15"/>
      <c r="D34" s="15"/>
      <c r="E34" s="15"/>
      <c r="F34" s="15"/>
      <c r="G34" s="15"/>
      <c r="H34" s="15"/>
      <c r="I34" s="15"/>
      <c r="J34" s="15"/>
      <c r="K34" s="15"/>
      <c r="L34" s="15"/>
      <c r="M34" s="15"/>
      <c r="N34" s="15"/>
      <c r="O34" s="15"/>
      <c r="P34" s="13"/>
      <c r="R34" s="16"/>
      <c r="S34" s="17"/>
    </row>
    <row r="35" spans="1:19" ht="15" customHeight="1">
      <c r="A35" s="14"/>
      <c r="B35" s="15"/>
      <c r="C35" s="15"/>
      <c r="D35" s="15"/>
      <c r="E35" s="15"/>
      <c r="F35" s="15"/>
      <c r="G35" s="15"/>
      <c r="H35" s="15"/>
      <c r="I35" s="15"/>
      <c r="J35" s="15"/>
      <c r="K35" s="15"/>
      <c r="L35" s="15"/>
      <c r="M35" s="15"/>
      <c r="N35" s="15"/>
      <c r="O35" s="15"/>
      <c r="P35" s="13"/>
      <c r="R35" s="16"/>
      <c r="S35" s="17"/>
    </row>
    <row r="36" spans="1:19">
      <c r="A36" s="14"/>
      <c r="B36" s="15"/>
      <c r="C36" s="15"/>
      <c r="D36" s="15"/>
      <c r="E36" s="15"/>
      <c r="F36" s="15"/>
      <c r="G36" s="15"/>
      <c r="H36" s="15"/>
      <c r="I36" s="15"/>
      <c r="J36" s="15"/>
      <c r="K36" s="15"/>
      <c r="L36" s="15"/>
      <c r="M36" s="15"/>
      <c r="N36" s="15"/>
      <c r="O36" s="15"/>
      <c r="P36" s="13"/>
      <c r="R36" s="16"/>
      <c r="S36" s="17"/>
    </row>
    <row r="37" spans="1:19">
      <c r="A37" s="14"/>
      <c r="B37" s="15"/>
      <c r="C37" s="15"/>
      <c r="D37" s="15"/>
      <c r="E37" s="15"/>
      <c r="F37" s="15"/>
      <c r="G37" s="15"/>
      <c r="H37" s="15"/>
      <c r="I37" s="15"/>
      <c r="J37" s="15"/>
      <c r="K37" s="15"/>
      <c r="L37" s="15"/>
      <c r="M37" s="15"/>
      <c r="N37" s="15"/>
      <c r="O37" s="15"/>
      <c r="P37" s="13"/>
      <c r="R37" s="16"/>
      <c r="S37" s="17"/>
    </row>
    <row r="38" spans="1:19" ht="15" customHeight="1">
      <c r="A38" s="14"/>
      <c r="B38" s="15"/>
      <c r="C38" s="15"/>
      <c r="D38" s="15"/>
      <c r="E38" s="15"/>
      <c r="F38" s="15"/>
      <c r="G38" s="15"/>
      <c r="H38" s="15"/>
      <c r="I38" s="15"/>
      <c r="J38" s="15"/>
      <c r="K38" s="15"/>
      <c r="L38" s="15"/>
      <c r="M38" s="15"/>
      <c r="N38" s="15"/>
      <c r="O38" s="15"/>
      <c r="P38" s="13"/>
      <c r="R38" s="16"/>
      <c r="S38" s="17"/>
    </row>
    <row r="39" spans="1:19">
      <c r="A39" s="14"/>
      <c r="B39" s="15"/>
      <c r="C39" s="15"/>
      <c r="D39" s="15"/>
      <c r="E39" s="15"/>
      <c r="F39" s="15"/>
      <c r="G39" s="15"/>
      <c r="H39" s="15"/>
      <c r="I39" s="15"/>
      <c r="J39" s="15"/>
      <c r="K39" s="15"/>
      <c r="L39" s="15"/>
      <c r="M39" s="15"/>
      <c r="N39" s="15"/>
      <c r="O39" s="15"/>
      <c r="P39" s="13"/>
      <c r="R39" s="16"/>
      <c r="S39" s="17"/>
    </row>
    <row r="40" spans="1:19">
      <c r="A40" s="14"/>
      <c r="B40" s="15"/>
      <c r="C40" s="15"/>
      <c r="D40" s="15"/>
      <c r="E40" s="15"/>
      <c r="F40" s="15"/>
      <c r="G40" s="15"/>
      <c r="H40" s="15"/>
      <c r="I40" s="15"/>
      <c r="J40" s="15"/>
      <c r="K40" s="15"/>
      <c r="L40" s="15"/>
      <c r="M40" s="15"/>
      <c r="N40" s="15"/>
      <c r="O40" s="15"/>
      <c r="P40" s="13"/>
      <c r="R40" s="16"/>
      <c r="S40" s="17"/>
    </row>
    <row r="41" spans="1:19">
      <c r="A41" s="14"/>
      <c r="B41" s="15"/>
      <c r="C41" s="15"/>
      <c r="D41" s="15"/>
      <c r="E41" s="15"/>
      <c r="F41" s="15"/>
      <c r="G41" s="15"/>
      <c r="H41" s="15"/>
      <c r="I41" s="15"/>
      <c r="J41" s="15"/>
      <c r="K41" s="15"/>
      <c r="L41" s="15"/>
      <c r="M41" s="15"/>
      <c r="N41" s="15"/>
      <c r="O41" s="15"/>
      <c r="P41" s="13"/>
      <c r="R41" s="16"/>
      <c r="S41" s="17"/>
    </row>
    <row r="42" spans="1:19">
      <c r="A42" s="14"/>
      <c r="B42" s="15"/>
      <c r="C42" s="15"/>
      <c r="D42" s="15"/>
      <c r="E42" s="15"/>
      <c r="F42" s="15"/>
      <c r="G42" s="15"/>
      <c r="H42" s="15"/>
      <c r="I42" s="15"/>
      <c r="J42" s="15"/>
      <c r="K42" s="15"/>
      <c r="L42" s="15"/>
      <c r="M42" s="15"/>
      <c r="N42" s="15"/>
      <c r="O42" s="15"/>
      <c r="P42" s="13"/>
      <c r="R42" s="16"/>
      <c r="S42" s="17"/>
    </row>
    <row r="43" spans="1:19">
      <c r="A43" s="14"/>
      <c r="B43" s="15"/>
      <c r="C43" s="15"/>
      <c r="D43" s="15"/>
      <c r="E43" s="15"/>
      <c r="F43" s="15"/>
      <c r="G43" s="15"/>
      <c r="H43" s="15"/>
      <c r="I43" s="15"/>
      <c r="J43" s="15"/>
      <c r="K43" s="15"/>
      <c r="L43" s="15"/>
      <c r="M43" s="15"/>
      <c r="N43" s="15"/>
      <c r="O43" s="15"/>
      <c r="P43" s="13"/>
      <c r="R43" s="16"/>
      <c r="S43" s="17"/>
    </row>
    <row r="44" spans="1:19">
      <c r="A44" s="14"/>
      <c r="B44" s="15"/>
      <c r="C44" s="15"/>
      <c r="D44" s="15"/>
      <c r="E44" s="15"/>
      <c r="F44" s="15"/>
      <c r="G44" s="15"/>
      <c r="H44" s="15"/>
      <c r="I44" s="15"/>
      <c r="J44" s="15"/>
      <c r="K44" s="15"/>
      <c r="L44" s="15"/>
      <c r="M44" s="15"/>
      <c r="N44" s="15"/>
      <c r="O44" s="15"/>
      <c r="P44" s="13"/>
      <c r="R44" s="16"/>
      <c r="S44" s="17"/>
    </row>
    <row r="45" spans="1:19">
      <c r="A45" s="14"/>
      <c r="B45" s="15"/>
      <c r="C45" s="15"/>
      <c r="D45" s="15"/>
      <c r="E45" s="15"/>
      <c r="F45" s="15"/>
      <c r="G45" s="15"/>
      <c r="H45" s="15"/>
      <c r="I45" s="15"/>
      <c r="J45" s="15"/>
      <c r="K45" s="15"/>
      <c r="L45" s="15"/>
      <c r="M45" s="15"/>
      <c r="N45" s="15"/>
      <c r="O45" s="15"/>
      <c r="P45" s="13"/>
      <c r="R45" s="16"/>
      <c r="S45" s="17"/>
    </row>
    <row r="46" spans="1:19">
      <c r="A46" s="14"/>
      <c r="B46" s="15"/>
      <c r="C46" s="15"/>
      <c r="D46" s="15"/>
      <c r="E46" s="15"/>
      <c r="F46" s="15"/>
      <c r="G46" s="15"/>
      <c r="H46" s="15"/>
      <c r="I46" s="15"/>
      <c r="J46" s="15"/>
      <c r="K46" s="15"/>
      <c r="L46" s="15"/>
      <c r="M46" s="15"/>
      <c r="N46" s="15"/>
      <c r="O46" s="15"/>
      <c r="P46" s="13"/>
      <c r="R46" s="16"/>
      <c r="S46" s="17"/>
    </row>
    <row r="47" spans="1:19">
      <c r="A47" s="14"/>
      <c r="B47" s="15"/>
      <c r="C47" s="15"/>
      <c r="D47" s="15"/>
      <c r="E47" s="15"/>
      <c r="F47" s="15"/>
      <c r="G47" s="15"/>
      <c r="H47" s="15"/>
      <c r="I47" s="15"/>
      <c r="J47" s="15"/>
      <c r="K47" s="15"/>
      <c r="L47" s="15"/>
      <c r="M47" s="15"/>
      <c r="N47" s="15"/>
      <c r="O47" s="15"/>
      <c r="P47" s="13"/>
      <c r="R47" s="16"/>
      <c r="S47" s="17"/>
    </row>
    <row r="48" spans="1:19">
      <c r="A48" s="14"/>
      <c r="B48" s="15"/>
      <c r="C48" s="15"/>
      <c r="D48" s="15"/>
      <c r="E48" s="15"/>
      <c r="F48" s="15"/>
      <c r="G48" s="15"/>
      <c r="H48" s="15"/>
      <c r="I48" s="15"/>
      <c r="J48" s="15"/>
      <c r="K48" s="15"/>
      <c r="L48" s="15"/>
      <c r="M48" s="15"/>
      <c r="N48" s="15"/>
      <c r="O48" s="15"/>
      <c r="P48" s="13"/>
      <c r="R48" s="16"/>
      <c r="S48" s="17"/>
    </row>
    <row r="49" spans="1:19">
      <c r="A49" s="14"/>
      <c r="B49" s="15"/>
      <c r="C49" s="15"/>
      <c r="D49" s="15"/>
      <c r="E49" s="15"/>
      <c r="F49" s="15"/>
      <c r="G49" s="15"/>
      <c r="H49" s="15"/>
      <c r="I49" s="15"/>
      <c r="J49" s="15"/>
      <c r="K49" s="15"/>
      <c r="L49" s="15"/>
      <c r="M49" s="15"/>
      <c r="N49" s="15"/>
      <c r="O49" s="15"/>
      <c r="P49" s="13"/>
      <c r="R49" s="16"/>
      <c r="S49" s="17"/>
    </row>
    <row r="50" spans="1:19">
      <c r="A50" s="14"/>
      <c r="B50" s="15"/>
      <c r="C50" s="15"/>
      <c r="D50" s="15"/>
      <c r="E50" s="15"/>
      <c r="F50" s="15"/>
      <c r="G50" s="15"/>
      <c r="H50" s="15"/>
      <c r="I50" s="15"/>
      <c r="J50" s="15"/>
      <c r="K50" s="15"/>
      <c r="L50" s="15"/>
      <c r="M50" s="15"/>
      <c r="N50" s="15"/>
      <c r="O50" s="15"/>
      <c r="P50" s="13"/>
      <c r="R50" s="16"/>
      <c r="S50" s="17"/>
    </row>
    <row r="51" spans="1:19">
      <c r="A51" s="14"/>
      <c r="B51" s="15"/>
      <c r="C51" s="15"/>
      <c r="D51" s="15"/>
      <c r="E51" s="15"/>
      <c r="F51" s="15"/>
      <c r="G51" s="15"/>
      <c r="H51" s="15"/>
      <c r="I51" s="15"/>
      <c r="J51" s="15"/>
      <c r="K51" s="15"/>
      <c r="L51" s="15"/>
      <c r="M51" s="15"/>
      <c r="N51" s="15"/>
      <c r="O51" s="15"/>
      <c r="P51" s="13"/>
      <c r="R51" s="16"/>
      <c r="S51" s="17"/>
    </row>
    <row r="52" spans="1:19">
      <c r="A52" s="14"/>
      <c r="B52" s="15"/>
      <c r="C52" s="15"/>
      <c r="D52" s="15"/>
      <c r="E52" s="15"/>
      <c r="F52" s="15"/>
      <c r="G52" s="15"/>
      <c r="H52" s="15"/>
      <c r="I52" s="15"/>
      <c r="J52" s="15"/>
      <c r="K52" s="15"/>
      <c r="L52" s="15"/>
      <c r="M52" s="15"/>
      <c r="N52" s="15"/>
      <c r="O52" s="15"/>
      <c r="P52" s="13"/>
      <c r="R52" s="16"/>
      <c r="S52" s="17"/>
    </row>
    <row r="53" spans="1:19">
      <c r="A53" s="14"/>
      <c r="B53" s="15"/>
      <c r="C53" s="15"/>
      <c r="D53" s="15"/>
      <c r="E53" s="15"/>
      <c r="F53" s="15"/>
      <c r="G53" s="15"/>
      <c r="H53" s="15"/>
      <c r="I53" s="15"/>
      <c r="J53" s="15"/>
      <c r="K53" s="15"/>
      <c r="L53" s="15"/>
      <c r="M53" s="15"/>
      <c r="N53" s="15"/>
      <c r="O53" s="15"/>
      <c r="P53" s="13"/>
      <c r="R53" s="16"/>
      <c r="S53" s="17"/>
    </row>
    <row r="54" spans="1:19">
      <c r="A54" s="14"/>
      <c r="B54" s="15"/>
      <c r="C54" s="15"/>
      <c r="D54" s="15"/>
      <c r="E54" s="15"/>
      <c r="F54" s="15"/>
      <c r="G54" s="15"/>
      <c r="H54" s="15"/>
      <c r="I54" s="15"/>
      <c r="J54" s="15"/>
      <c r="K54" s="15"/>
      <c r="L54" s="15"/>
      <c r="M54" s="15"/>
      <c r="N54" s="15"/>
      <c r="O54" s="15"/>
      <c r="P54" s="13"/>
      <c r="R54" s="16"/>
      <c r="S54" s="17"/>
    </row>
    <row r="55" spans="1:19">
      <c r="A55" s="14"/>
      <c r="B55" s="15"/>
      <c r="C55" s="15"/>
      <c r="D55" s="15"/>
      <c r="E55" s="15"/>
      <c r="F55" s="15"/>
      <c r="G55" s="15"/>
      <c r="H55" s="15"/>
      <c r="I55" s="15"/>
      <c r="J55" s="15"/>
      <c r="K55" s="15"/>
      <c r="L55" s="15"/>
      <c r="M55" s="15"/>
      <c r="N55" s="15"/>
      <c r="O55" s="15"/>
      <c r="P55" s="13"/>
      <c r="R55" s="16"/>
      <c r="S55" s="17"/>
    </row>
    <row r="56" spans="1:19">
      <c r="A56" s="14"/>
      <c r="B56" s="15"/>
      <c r="C56" s="15"/>
      <c r="D56" s="15"/>
      <c r="E56" s="15"/>
      <c r="F56" s="15"/>
      <c r="G56" s="15"/>
      <c r="H56" s="15"/>
      <c r="I56" s="15"/>
      <c r="J56" s="15"/>
      <c r="K56" s="15"/>
      <c r="L56" s="15"/>
      <c r="M56" s="15"/>
      <c r="N56" s="15"/>
      <c r="O56" s="15"/>
      <c r="P56" s="13"/>
      <c r="R56" s="16"/>
      <c r="S56" s="17"/>
    </row>
    <row r="57" spans="1:19">
      <c r="A57" s="14"/>
      <c r="B57" s="15"/>
      <c r="C57" s="15"/>
      <c r="D57" s="15"/>
      <c r="E57" s="15"/>
      <c r="F57" s="15"/>
      <c r="G57" s="15"/>
      <c r="H57" s="15"/>
      <c r="I57" s="15"/>
      <c r="J57" s="15"/>
      <c r="K57" s="15"/>
      <c r="L57" s="15"/>
      <c r="M57" s="15"/>
      <c r="N57" s="15"/>
      <c r="O57" s="15"/>
      <c r="P57" s="13"/>
      <c r="R57" s="16"/>
      <c r="S57" s="17"/>
    </row>
    <row r="58" spans="1:19">
      <c r="A58" s="14"/>
      <c r="B58" s="15"/>
      <c r="C58" s="15"/>
      <c r="D58" s="15"/>
      <c r="E58" s="15"/>
      <c r="F58" s="15"/>
      <c r="G58" s="15"/>
      <c r="H58" s="15"/>
      <c r="I58" s="15"/>
      <c r="J58" s="15"/>
      <c r="K58" s="15"/>
      <c r="L58" s="15"/>
      <c r="M58" s="15"/>
      <c r="N58" s="15"/>
      <c r="O58" s="15"/>
      <c r="P58" s="13"/>
      <c r="R58" s="16"/>
      <c r="S58" s="17"/>
    </row>
    <row r="59" spans="1:19">
      <c r="A59" s="14"/>
      <c r="B59" s="15"/>
      <c r="C59" s="15"/>
      <c r="D59" s="15"/>
      <c r="E59" s="15"/>
      <c r="F59" s="15"/>
      <c r="G59" s="15"/>
      <c r="H59" s="15"/>
      <c r="I59" s="15"/>
      <c r="J59" s="15"/>
      <c r="K59" s="15"/>
      <c r="L59" s="15"/>
      <c r="M59" s="15"/>
      <c r="N59" s="15"/>
      <c r="O59" s="15"/>
      <c r="P59" s="13"/>
      <c r="R59" s="16"/>
      <c r="S59" s="17"/>
    </row>
    <row r="60" spans="1:19">
      <c r="A60" s="14"/>
      <c r="B60" s="15"/>
      <c r="C60" s="15"/>
      <c r="D60" s="15"/>
      <c r="E60" s="15"/>
      <c r="F60" s="15"/>
      <c r="G60" s="15"/>
      <c r="H60" s="15"/>
      <c r="I60" s="15"/>
      <c r="J60" s="15"/>
      <c r="K60" s="15"/>
      <c r="L60" s="15"/>
      <c r="M60" s="15"/>
      <c r="N60" s="15"/>
      <c r="O60" s="15"/>
      <c r="P60" s="13"/>
      <c r="R60" s="16"/>
      <c r="S60" s="17"/>
    </row>
    <row r="61" spans="1:19">
      <c r="A61" s="14"/>
      <c r="B61" s="15"/>
      <c r="C61" s="15"/>
      <c r="D61" s="15"/>
      <c r="E61" s="15"/>
      <c r="F61" s="15"/>
      <c r="G61" s="15"/>
      <c r="H61" s="15"/>
      <c r="I61" s="15"/>
      <c r="J61" s="15"/>
      <c r="K61" s="15"/>
      <c r="L61" s="15"/>
      <c r="M61" s="15"/>
      <c r="N61" s="15"/>
      <c r="O61" s="15"/>
      <c r="P61" s="13"/>
      <c r="R61" s="16"/>
      <c r="S61" s="17"/>
    </row>
    <row r="62" spans="1:19">
      <c r="A62" s="14"/>
      <c r="B62" s="15"/>
      <c r="C62" s="15"/>
      <c r="D62" s="15"/>
      <c r="E62" s="15"/>
      <c r="F62" s="15"/>
      <c r="G62" s="15"/>
      <c r="H62" s="15"/>
      <c r="I62" s="15"/>
      <c r="J62" s="15"/>
      <c r="K62" s="15"/>
      <c r="L62" s="15"/>
      <c r="M62" s="15"/>
      <c r="N62" s="15"/>
      <c r="O62" s="15"/>
      <c r="P62" s="13"/>
      <c r="R62" s="16"/>
      <c r="S62" s="17"/>
    </row>
    <row r="63" spans="1:19">
      <c r="A63" s="14"/>
      <c r="B63" s="15"/>
      <c r="C63" s="15"/>
      <c r="D63" s="15"/>
      <c r="E63" s="15"/>
      <c r="F63" s="15"/>
      <c r="G63" s="15"/>
      <c r="H63" s="15"/>
      <c r="I63" s="15"/>
      <c r="J63" s="15"/>
      <c r="K63" s="15"/>
      <c r="L63" s="15"/>
      <c r="M63" s="15"/>
      <c r="N63" s="15"/>
      <c r="O63" s="15"/>
      <c r="P63" s="13"/>
      <c r="R63" s="16"/>
      <c r="S63" s="17"/>
    </row>
    <row r="64" spans="1:19">
      <c r="A64" s="14"/>
      <c r="B64" s="15"/>
      <c r="C64" s="15"/>
      <c r="D64" s="15"/>
      <c r="E64" s="15"/>
      <c r="F64" s="15"/>
      <c r="G64" s="15"/>
      <c r="H64" s="15"/>
      <c r="I64" s="15"/>
      <c r="J64" s="15"/>
      <c r="K64" s="15"/>
      <c r="L64" s="15"/>
      <c r="M64" s="15"/>
      <c r="N64" s="15"/>
      <c r="O64" s="15"/>
      <c r="P64" s="13"/>
      <c r="R64" s="16"/>
      <c r="S64" s="17"/>
    </row>
    <row r="65" spans="1:19">
      <c r="A65" s="14"/>
      <c r="B65" s="15"/>
      <c r="C65" s="15"/>
      <c r="D65" s="15"/>
      <c r="E65" s="15"/>
      <c r="F65" s="15"/>
      <c r="G65" s="15"/>
      <c r="H65" s="15"/>
      <c r="I65" s="15"/>
      <c r="J65" s="15"/>
      <c r="K65" s="15"/>
      <c r="L65" s="15"/>
      <c r="M65" s="15"/>
      <c r="N65" s="15"/>
      <c r="O65" s="15"/>
      <c r="P65" s="13"/>
      <c r="R65" s="16"/>
      <c r="S65" s="17"/>
    </row>
    <row r="66" spans="1:19">
      <c r="A66" s="14"/>
      <c r="B66" s="15"/>
      <c r="C66" s="15"/>
      <c r="D66" s="15"/>
      <c r="E66" s="15"/>
      <c r="F66" s="15"/>
      <c r="G66" s="15"/>
      <c r="H66" s="15"/>
      <c r="I66" s="15"/>
      <c r="J66" s="15"/>
      <c r="K66" s="15"/>
      <c r="L66" s="15"/>
      <c r="M66" s="15"/>
      <c r="N66" s="15"/>
      <c r="O66" s="15"/>
      <c r="P66" s="13"/>
      <c r="R66" s="16"/>
      <c r="S66" s="17"/>
    </row>
    <row r="67" spans="1:19">
      <c r="A67" s="14"/>
      <c r="B67" s="15"/>
      <c r="C67" s="15"/>
      <c r="D67" s="15"/>
      <c r="E67" s="15"/>
      <c r="F67" s="15"/>
      <c r="G67" s="15"/>
      <c r="H67" s="15"/>
      <c r="I67" s="15"/>
      <c r="J67" s="15"/>
      <c r="K67" s="15"/>
      <c r="L67" s="15"/>
      <c r="M67" s="15"/>
      <c r="N67" s="15"/>
      <c r="O67" s="15"/>
      <c r="P67" s="13"/>
      <c r="R67" s="16"/>
      <c r="S67" s="17"/>
    </row>
    <row r="68" spans="1:19">
      <c r="A68" s="14"/>
      <c r="B68" s="15"/>
      <c r="C68" s="15"/>
      <c r="D68" s="15"/>
      <c r="E68" s="15"/>
      <c r="F68" s="15"/>
      <c r="G68" s="15"/>
      <c r="H68" s="15"/>
      <c r="I68" s="15"/>
      <c r="J68" s="15"/>
      <c r="K68" s="15"/>
      <c r="L68" s="15"/>
      <c r="M68" s="15"/>
      <c r="N68" s="15"/>
      <c r="O68" s="15"/>
      <c r="P68" s="13"/>
      <c r="R68" s="16"/>
      <c r="S68" s="17"/>
    </row>
    <row r="69" spans="1:19">
      <c r="A69" s="14"/>
      <c r="B69" s="15"/>
      <c r="C69" s="15"/>
      <c r="D69" s="15"/>
      <c r="E69" s="15"/>
      <c r="F69" s="15"/>
      <c r="G69" s="15"/>
      <c r="H69" s="15"/>
      <c r="I69" s="15"/>
      <c r="J69" s="15"/>
      <c r="K69" s="15"/>
      <c r="L69" s="15"/>
      <c r="M69" s="15"/>
      <c r="N69" s="15"/>
      <c r="O69" s="15"/>
      <c r="P69" s="13"/>
      <c r="R69" s="16"/>
      <c r="S69" s="17"/>
    </row>
    <row r="70" spans="1:19">
      <c r="A70" s="14"/>
      <c r="B70" s="15"/>
      <c r="C70" s="15"/>
      <c r="D70" s="15"/>
      <c r="E70" s="15"/>
      <c r="F70" s="15"/>
      <c r="G70" s="15"/>
      <c r="H70" s="15"/>
      <c r="I70" s="15"/>
      <c r="J70" s="15"/>
      <c r="K70" s="15"/>
      <c r="L70" s="15"/>
      <c r="M70" s="15"/>
      <c r="N70" s="15"/>
      <c r="O70" s="15"/>
      <c r="P70" s="13"/>
      <c r="R70" s="16"/>
      <c r="S70" s="17"/>
    </row>
    <row r="71" spans="1:19">
      <c r="A71" s="14"/>
      <c r="B71" s="15"/>
      <c r="C71" s="15"/>
      <c r="D71" s="15"/>
      <c r="E71" s="15"/>
      <c r="F71" s="15"/>
      <c r="G71" s="15"/>
      <c r="H71" s="15"/>
      <c r="I71" s="15"/>
      <c r="J71" s="15"/>
      <c r="K71" s="15"/>
      <c r="L71" s="15"/>
      <c r="M71" s="15"/>
      <c r="N71" s="15"/>
      <c r="O71" s="15"/>
      <c r="P71" s="13"/>
      <c r="R71" s="16"/>
      <c r="S71" s="17"/>
    </row>
    <row r="72" spans="1:19">
      <c r="A72" s="14"/>
      <c r="B72" s="15"/>
      <c r="C72" s="15"/>
      <c r="D72" s="15"/>
      <c r="E72" s="15"/>
      <c r="F72" s="15"/>
      <c r="G72" s="15"/>
      <c r="H72" s="15"/>
      <c r="I72" s="15"/>
      <c r="J72" s="15"/>
      <c r="K72" s="15"/>
      <c r="L72" s="15"/>
      <c r="M72" s="15"/>
      <c r="N72" s="15"/>
      <c r="O72" s="15"/>
      <c r="P72" s="13"/>
      <c r="R72" s="16"/>
      <c r="S72" s="17"/>
    </row>
    <row r="73" spans="1:19">
      <c r="A73" s="14"/>
      <c r="B73" s="15"/>
      <c r="C73" s="15"/>
      <c r="D73" s="15"/>
      <c r="E73" s="15"/>
      <c r="F73" s="15"/>
      <c r="G73" s="15"/>
      <c r="H73" s="15"/>
      <c r="I73" s="15"/>
      <c r="J73" s="15"/>
      <c r="K73" s="15"/>
      <c r="L73" s="15"/>
      <c r="M73" s="15"/>
      <c r="N73" s="15"/>
      <c r="O73" s="15"/>
      <c r="P73" s="13"/>
      <c r="R73" s="16"/>
      <c r="S73" s="17"/>
    </row>
    <row r="74" spans="1:19">
      <c r="A74" s="14"/>
      <c r="B74" s="15"/>
      <c r="C74" s="15"/>
      <c r="D74" s="15"/>
      <c r="E74" s="15"/>
      <c r="F74" s="15"/>
      <c r="G74" s="15"/>
      <c r="H74" s="15"/>
      <c r="I74" s="15"/>
      <c r="J74" s="15"/>
      <c r="K74" s="15"/>
      <c r="L74" s="15"/>
      <c r="M74" s="15"/>
      <c r="N74" s="15"/>
      <c r="O74" s="15"/>
      <c r="P74" s="13"/>
      <c r="R74" s="16"/>
      <c r="S74" s="17"/>
    </row>
    <row r="75" spans="1:19">
      <c r="A75" s="14"/>
      <c r="B75" s="15"/>
      <c r="C75" s="15"/>
      <c r="D75" s="15"/>
      <c r="E75" s="15"/>
      <c r="F75" s="15"/>
      <c r="G75" s="15"/>
      <c r="H75" s="15"/>
      <c r="I75" s="15"/>
      <c r="J75" s="15"/>
      <c r="K75" s="15"/>
      <c r="L75" s="15"/>
      <c r="M75" s="15"/>
      <c r="N75" s="15"/>
      <c r="O75" s="15"/>
      <c r="P75" s="13"/>
      <c r="R75" s="16"/>
      <c r="S75" s="17"/>
    </row>
    <row r="76" spans="1:19">
      <c r="A76" s="14"/>
      <c r="B76" s="15"/>
      <c r="C76" s="15"/>
      <c r="D76" s="15"/>
      <c r="E76" s="15"/>
      <c r="F76" s="15"/>
      <c r="G76" s="15"/>
      <c r="H76" s="15"/>
      <c r="I76" s="15"/>
      <c r="J76" s="15"/>
      <c r="K76" s="15"/>
      <c r="L76" s="15"/>
      <c r="M76" s="15"/>
      <c r="N76" s="15"/>
      <c r="O76" s="15"/>
      <c r="P76" s="13"/>
      <c r="R76" s="16"/>
      <c r="S76" s="17"/>
    </row>
    <row r="77" spans="1:19">
      <c r="A77" s="14"/>
      <c r="B77" s="15"/>
      <c r="C77" s="15"/>
      <c r="D77" s="15"/>
      <c r="E77" s="15"/>
      <c r="F77" s="15"/>
      <c r="G77" s="15"/>
      <c r="H77" s="15"/>
      <c r="I77" s="15"/>
      <c r="J77" s="15"/>
      <c r="K77" s="15"/>
      <c r="L77" s="15"/>
      <c r="M77" s="15"/>
      <c r="N77" s="15"/>
      <c r="O77" s="15"/>
      <c r="P77" s="13"/>
      <c r="R77" s="16"/>
      <c r="S77" s="17"/>
    </row>
    <row r="78" spans="1:19">
      <c r="A78" s="14"/>
      <c r="B78" s="15"/>
      <c r="C78" s="15"/>
      <c r="D78" s="15"/>
      <c r="E78" s="15"/>
      <c r="F78" s="15"/>
      <c r="G78" s="15"/>
      <c r="H78" s="15"/>
      <c r="I78" s="15"/>
      <c r="J78" s="15"/>
      <c r="K78" s="15"/>
      <c r="L78" s="15"/>
      <c r="M78" s="15"/>
      <c r="N78" s="15"/>
      <c r="O78" s="15"/>
      <c r="P78" s="13"/>
      <c r="R78" s="16"/>
      <c r="S78" s="17"/>
    </row>
    <row r="79" spans="1:19">
      <c r="A79" s="14"/>
      <c r="B79" s="15"/>
      <c r="C79" s="15"/>
      <c r="D79" s="15"/>
      <c r="E79" s="15"/>
      <c r="F79" s="15"/>
      <c r="G79" s="15"/>
      <c r="H79" s="15"/>
      <c r="I79" s="15"/>
      <c r="J79" s="15"/>
      <c r="K79" s="15"/>
      <c r="L79" s="15"/>
      <c r="M79" s="15"/>
      <c r="N79" s="15"/>
      <c r="O79" s="15"/>
      <c r="P79" s="13"/>
      <c r="R79" s="16"/>
      <c r="S79" s="17"/>
    </row>
    <row r="80" spans="1:19">
      <c r="A80" s="14"/>
      <c r="B80" s="15"/>
      <c r="C80" s="15"/>
      <c r="D80" s="15"/>
      <c r="E80" s="15"/>
      <c r="F80" s="15"/>
      <c r="G80" s="15"/>
      <c r="H80" s="15"/>
      <c r="I80" s="15"/>
      <c r="J80" s="15"/>
      <c r="K80" s="15"/>
      <c r="L80" s="15"/>
      <c r="M80" s="15"/>
      <c r="N80" s="15"/>
      <c r="O80" s="15"/>
      <c r="P80" s="13"/>
      <c r="R80" s="16"/>
      <c r="S80" s="17"/>
    </row>
    <row r="81" spans="1:19">
      <c r="A81" s="14"/>
      <c r="B81" s="15"/>
      <c r="C81" s="15"/>
      <c r="D81" s="15"/>
      <c r="E81" s="15"/>
      <c r="F81" s="15"/>
      <c r="G81" s="15"/>
      <c r="H81" s="15"/>
      <c r="I81" s="15"/>
      <c r="J81" s="15"/>
      <c r="K81" s="15"/>
      <c r="L81" s="15"/>
      <c r="M81" s="15"/>
      <c r="N81" s="15"/>
      <c r="O81" s="15"/>
      <c r="P81" s="13"/>
      <c r="R81" s="16"/>
      <c r="S81" s="17"/>
    </row>
    <row r="82" spans="1:19">
      <c r="A82" s="14"/>
      <c r="B82" s="15"/>
      <c r="C82" s="15"/>
      <c r="D82" s="15"/>
      <c r="E82" s="15"/>
      <c r="F82" s="15"/>
      <c r="G82" s="15"/>
      <c r="H82" s="15"/>
      <c r="I82" s="15"/>
      <c r="J82" s="15"/>
      <c r="K82" s="15"/>
      <c r="L82" s="15"/>
      <c r="M82" s="15"/>
      <c r="N82" s="15"/>
      <c r="O82" s="15"/>
      <c r="P82" s="13"/>
      <c r="R82" s="16"/>
      <c r="S82" s="17"/>
    </row>
    <row r="83" spans="1:19">
      <c r="A83" s="14"/>
      <c r="B83" s="15"/>
      <c r="C83" s="15"/>
      <c r="D83" s="15"/>
      <c r="E83" s="15"/>
      <c r="F83" s="15"/>
      <c r="G83" s="15"/>
      <c r="H83" s="15"/>
      <c r="I83" s="15"/>
      <c r="J83" s="15"/>
      <c r="K83" s="15"/>
      <c r="L83" s="15"/>
      <c r="M83" s="15"/>
      <c r="N83" s="15"/>
      <c r="O83" s="15"/>
      <c r="P83" s="13"/>
      <c r="R83" s="16"/>
      <c r="S83" s="17"/>
    </row>
    <row r="84" spans="1:19">
      <c r="A84" s="14"/>
      <c r="B84" s="15"/>
      <c r="C84" s="15"/>
      <c r="D84" s="15"/>
      <c r="E84" s="15"/>
      <c r="F84" s="15"/>
      <c r="G84" s="15"/>
      <c r="H84" s="15"/>
      <c r="I84" s="15"/>
      <c r="J84" s="15"/>
      <c r="K84" s="15"/>
      <c r="L84" s="15"/>
      <c r="M84" s="15"/>
      <c r="N84" s="15"/>
      <c r="O84" s="15"/>
      <c r="P84" s="13"/>
      <c r="R84" s="16"/>
      <c r="S84" s="17"/>
    </row>
    <row r="85" spans="1:19">
      <c r="A85" s="14"/>
      <c r="B85" s="15"/>
      <c r="C85" s="15"/>
      <c r="D85" s="15"/>
      <c r="E85" s="15"/>
      <c r="F85" s="15"/>
      <c r="G85" s="15"/>
      <c r="H85" s="15"/>
      <c r="I85" s="15"/>
      <c r="J85" s="15"/>
      <c r="K85" s="15"/>
      <c r="L85" s="15"/>
      <c r="M85" s="15"/>
      <c r="N85" s="15"/>
      <c r="O85" s="15"/>
      <c r="P85" s="13"/>
      <c r="R85" s="16"/>
      <c r="S85" s="17"/>
    </row>
    <row r="86" spans="1:19">
      <c r="A86" s="14"/>
      <c r="B86" s="15"/>
      <c r="C86" s="15"/>
      <c r="D86" s="15"/>
      <c r="E86" s="15"/>
      <c r="F86" s="15"/>
      <c r="G86" s="15"/>
      <c r="H86" s="15"/>
      <c r="I86" s="15"/>
      <c r="J86" s="15"/>
      <c r="K86" s="15"/>
      <c r="L86" s="15"/>
      <c r="M86" s="15"/>
      <c r="N86" s="15"/>
      <c r="O86" s="15"/>
      <c r="P86" s="13"/>
      <c r="R86" s="16"/>
      <c r="S86" s="17"/>
    </row>
    <row r="87" spans="1:19">
      <c r="A87" s="14"/>
      <c r="B87" s="15"/>
      <c r="C87" s="15"/>
      <c r="D87" s="15"/>
      <c r="E87" s="15"/>
      <c r="F87" s="15"/>
      <c r="G87" s="15"/>
      <c r="H87" s="15"/>
      <c r="I87" s="15"/>
      <c r="J87" s="15"/>
      <c r="K87" s="15"/>
      <c r="L87" s="15"/>
      <c r="M87" s="15"/>
      <c r="N87" s="15"/>
      <c r="O87" s="15"/>
      <c r="P87" s="13"/>
      <c r="R87" s="16"/>
      <c r="S87" s="17"/>
    </row>
    <row r="88" spans="1:19">
      <c r="A88" s="14"/>
      <c r="B88" s="15"/>
      <c r="C88" s="15"/>
      <c r="D88" s="15"/>
      <c r="E88" s="15"/>
      <c r="F88" s="15"/>
      <c r="G88" s="15"/>
      <c r="H88" s="15"/>
      <c r="I88" s="15"/>
      <c r="J88" s="15"/>
      <c r="K88" s="15"/>
      <c r="L88" s="15"/>
      <c r="M88" s="15"/>
      <c r="N88" s="15"/>
      <c r="O88" s="15"/>
      <c r="P88" s="13"/>
      <c r="R88" s="16"/>
      <c r="S88" s="17"/>
    </row>
    <row r="89" spans="1:19">
      <c r="A89" s="14"/>
      <c r="B89" s="15"/>
      <c r="C89" s="15"/>
      <c r="D89" s="15"/>
      <c r="E89" s="15"/>
      <c r="F89" s="15"/>
      <c r="G89" s="15"/>
      <c r="H89" s="15"/>
      <c r="I89" s="15"/>
      <c r="J89" s="15"/>
      <c r="K89" s="15"/>
      <c r="L89" s="15"/>
      <c r="M89" s="15"/>
      <c r="N89" s="15"/>
      <c r="O89" s="15"/>
      <c r="P89" s="13"/>
      <c r="R89" s="16"/>
      <c r="S89" s="17"/>
    </row>
    <row r="90" spans="1:19">
      <c r="A90" s="14"/>
      <c r="B90" s="15"/>
      <c r="C90" s="15"/>
      <c r="D90" s="15"/>
      <c r="E90" s="15"/>
      <c r="F90" s="15"/>
      <c r="G90" s="15"/>
      <c r="H90" s="15"/>
      <c r="I90" s="15"/>
      <c r="J90" s="15"/>
      <c r="K90" s="15"/>
      <c r="L90" s="15"/>
      <c r="M90" s="15"/>
      <c r="N90" s="15"/>
      <c r="O90" s="15"/>
      <c r="P90" s="13"/>
      <c r="R90" s="16"/>
      <c r="S90" s="17"/>
    </row>
    <row r="91" spans="1:19">
      <c r="A91" s="14"/>
      <c r="B91" s="15"/>
      <c r="C91" s="15"/>
      <c r="D91" s="15"/>
      <c r="E91" s="15"/>
      <c r="F91" s="15"/>
      <c r="G91" s="15"/>
      <c r="H91" s="15"/>
      <c r="I91" s="15"/>
      <c r="J91" s="15"/>
      <c r="K91" s="15"/>
      <c r="L91" s="15"/>
      <c r="M91" s="15"/>
      <c r="N91" s="15"/>
      <c r="O91" s="15"/>
      <c r="P91" s="13"/>
      <c r="R91" s="16"/>
      <c r="S91" s="17"/>
    </row>
    <row r="92" spans="1:19">
      <c r="A92" s="14"/>
      <c r="B92" s="15"/>
      <c r="C92" s="15"/>
      <c r="D92" s="15"/>
      <c r="E92" s="15"/>
      <c r="F92" s="15"/>
      <c r="G92" s="15"/>
      <c r="H92" s="15"/>
      <c r="I92" s="15"/>
      <c r="J92" s="15"/>
      <c r="K92" s="15"/>
      <c r="L92" s="15"/>
      <c r="M92" s="15"/>
      <c r="N92" s="15"/>
      <c r="O92" s="15"/>
      <c r="P92" s="13"/>
      <c r="R92" s="16"/>
      <c r="S92" s="17"/>
    </row>
    <row r="93" spans="1:19">
      <c r="A93" s="14"/>
      <c r="B93" s="15"/>
      <c r="C93" s="15"/>
      <c r="D93" s="15"/>
      <c r="E93" s="15"/>
      <c r="F93" s="15"/>
      <c r="G93" s="15"/>
      <c r="H93" s="15"/>
      <c r="I93" s="15"/>
      <c r="J93" s="15"/>
      <c r="K93" s="15"/>
      <c r="L93" s="15"/>
      <c r="M93" s="15"/>
      <c r="N93" s="15"/>
      <c r="O93" s="15"/>
      <c r="P93" s="13"/>
      <c r="R93" s="16"/>
      <c r="S93" s="17"/>
    </row>
    <row r="94" spans="1:19">
      <c r="A94" s="14"/>
      <c r="B94" s="15"/>
      <c r="C94" s="15"/>
      <c r="D94" s="15"/>
      <c r="E94" s="15"/>
      <c r="F94" s="15"/>
      <c r="G94" s="15"/>
      <c r="H94" s="15"/>
      <c r="I94" s="15"/>
      <c r="J94" s="15"/>
      <c r="K94" s="15"/>
      <c r="L94" s="15"/>
      <c r="M94" s="15"/>
      <c r="N94" s="15"/>
      <c r="O94" s="15"/>
      <c r="P94" s="13"/>
      <c r="R94" s="16"/>
      <c r="S94" s="17"/>
    </row>
    <row r="95" spans="1:19" ht="15" customHeight="1">
      <c r="A95" s="14"/>
      <c r="B95" s="15"/>
      <c r="C95" s="15"/>
      <c r="D95" s="15"/>
      <c r="E95" s="15"/>
      <c r="F95" s="15"/>
      <c r="G95" s="15"/>
      <c r="H95" s="15"/>
      <c r="I95" s="15"/>
      <c r="J95" s="15"/>
      <c r="K95" s="15"/>
      <c r="L95" s="15"/>
      <c r="M95" s="15"/>
      <c r="N95" s="15"/>
      <c r="O95" s="15"/>
      <c r="P95" s="13"/>
      <c r="R95" s="16"/>
      <c r="S95" s="17"/>
    </row>
    <row r="96" spans="1:19">
      <c r="A96" s="14"/>
      <c r="B96" s="15"/>
      <c r="C96" s="15"/>
      <c r="D96" s="15"/>
      <c r="E96" s="15"/>
      <c r="F96" s="15"/>
      <c r="G96" s="15"/>
      <c r="H96" s="15"/>
      <c r="I96" s="15"/>
      <c r="J96" s="15"/>
      <c r="K96" s="15"/>
      <c r="L96" s="15"/>
      <c r="M96" s="15"/>
      <c r="N96" s="15"/>
      <c r="O96" s="15"/>
      <c r="P96" s="13"/>
      <c r="R96" s="16"/>
      <c r="S96" s="17"/>
    </row>
    <row r="97" spans="1:19">
      <c r="A97" s="14"/>
      <c r="B97" s="15"/>
      <c r="C97" s="15"/>
      <c r="D97" s="15"/>
      <c r="E97" s="15"/>
      <c r="F97" s="15"/>
      <c r="G97" s="15"/>
      <c r="H97" s="15"/>
      <c r="I97" s="15"/>
      <c r="J97" s="15"/>
      <c r="K97" s="15"/>
      <c r="L97" s="15"/>
      <c r="M97" s="15"/>
      <c r="N97" s="15"/>
      <c r="O97" s="15"/>
      <c r="P97" s="13"/>
      <c r="R97" s="16"/>
      <c r="S97" s="17"/>
    </row>
    <row r="98" spans="1:19">
      <c r="A98" s="14"/>
      <c r="B98" s="15"/>
      <c r="C98" s="15"/>
      <c r="D98" s="15"/>
      <c r="E98" s="15"/>
      <c r="F98" s="15"/>
      <c r="G98" s="15"/>
      <c r="H98" s="15"/>
      <c r="I98" s="15"/>
      <c r="J98" s="15"/>
      <c r="K98" s="15"/>
      <c r="L98" s="15"/>
      <c r="M98" s="15"/>
      <c r="N98" s="15"/>
      <c r="O98" s="15"/>
      <c r="P98" s="13"/>
      <c r="R98" s="16"/>
      <c r="S98" s="17"/>
    </row>
    <row r="99" spans="1:19">
      <c r="A99" s="14"/>
      <c r="B99" s="15"/>
      <c r="C99" s="15"/>
      <c r="D99" s="15"/>
      <c r="E99" s="15"/>
      <c r="F99" s="15"/>
      <c r="G99" s="15"/>
      <c r="H99" s="15"/>
      <c r="I99" s="15"/>
      <c r="J99" s="15"/>
      <c r="K99" s="15"/>
      <c r="L99" s="15"/>
      <c r="M99" s="15"/>
      <c r="N99" s="15"/>
      <c r="O99" s="15"/>
      <c r="P99" s="13"/>
      <c r="R99" s="16"/>
      <c r="S99" s="17"/>
    </row>
    <row r="100" spans="1:19">
      <c r="A100" s="14"/>
      <c r="B100" s="15"/>
      <c r="C100" s="15"/>
      <c r="D100" s="15"/>
      <c r="E100" s="15"/>
      <c r="F100" s="15"/>
      <c r="G100" s="15"/>
      <c r="H100" s="15"/>
      <c r="I100" s="15"/>
      <c r="J100" s="15"/>
      <c r="K100" s="15"/>
      <c r="L100" s="15"/>
      <c r="M100" s="15"/>
      <c r="N100" s="15"/>
      <c r="O100" s="15"/>
      <c r="P100" s="13"/>
      <c r="R100" s="16"/>
      <c r="S100" s="17"/>
    </row>
    <row r="101" spans="1:19">
      <c r="A101" s="14"/>
      <c r="B101" s="15"/>
      <c r="C101" s="15"/>
      <c r="D101" s="15"/>
      <c r="E101" s="15"/>
      <c r="F101" s="15"/>
      <c r="G101" s="15"/>
      <c r="H101" s="15"/>
      <c r="I101" s="15"/>
      <c r="J101" s="15"/>
      <c r="K101" s="15"/>
      <c r="L101" s="15"/>
      <c r="M101" s="15"/>
      <c r="N101" s="15"/>
      <c r="O101" s="15"/>
      <c r="P101" s="13"/>
      <c r="R101" s="16"/>
      <c r="S101" s="17"/>
    </row>
    <row r="102" spans="1:19">
      <c r="A102" s="14"/>
      <c r="B102" s="15"/>
      <c r="C102" s="15"/>
      <c r="D102" s="15"/>
      <c r="E102" s="15"/>
      <c r="F102" s="15"/>
      <c r="G102" s="15"/>
      <c r="H102" s="15"/>
      <c r="I102" s="15"/>
      <c r="J102" s="15"/>
      <c r="K102" s="15"/>
      <c r="L102" s="15"/>
      <c r="M102" s="15"/>
      <c r="N102" s="15"/>
      <c r="O102" s="15"/>
      <c r="P102" s="13"/>
      <c r="R102" s="16"/>
      <c r="S102" s="17"/>
    </row>
    <row r="103" spans="1:19">
      <c r="A103" s="14"/>
      <c r="B103" s="15"/>
      <c r="C103" s="15"/>
      <c r="D103" s="15"/>
      <c r="E103" s="15"/>
      <c r="F103" s="15"/>
      <c r="G103" s="15"/>
      <c r="H103" s="15"/>
      <c r="I103" s="15"/>
      <c r="J103" s="15"/>
      <c r="K103" s="15"/>
      <c r="L103" s="15"/>
      <c r="M103" s="15"/>
      <c r="N103" s="15"/>
      <c r="O103" s="15"/>
      <c r="P103" s="13"/>
      <c r="R103" s="16"/>
      <c r="S103" s="17"/>
    </row>
    <row r="104" spans="1:19">
      <c r="A104" s="14"/>
      <c r="B104" s="15"/>
      <c r="C104" s="15"/>
      <c r="D104" s="15"/>
      <c r="E104" s="15"/>
      <c r="F104" s="15"/>
      <c r="G104" s="15"/>
      <c r="H104" s="15"/>
      <c r="I104" s="15"/>
      <c r="J104" s="15"/>
      <c r="K104" s="15"/>
      <c r="L104" s="15"/>
      <c r="M104" s="15"/>
      <c r="N104" s="15"/>
      <c r="O104" s="15"/>
      <c r="P104" s="13"/>
      <c r="R104" s="16"/>
      <c r="S104" s="17"/>
    </row>
    <row r="105" spans="1:19">
      <c r="A105" s="14"/>
      <c r="B105" s="15"/>
      <c r="C105" s="15"/>
      <c r="D105" s="15"/>
      <c r="E105" s="15"/>
      <c r="F105" s="15"/>
      <c r="G105" s="15"/>
      <c r="H105" s="15"/>
      <c r="I105" s="15"/>
      <c r="J105" s="15"/>
      <c r="K105" s="15"/>
      <c r="L105" s="15"/>
      <c r="M105" s="15"/>
      <c r="N105" s="15"/>
      <c r="O105" s="15"/>
      <c r="P105" s="13"/>
      <c r="R105" s="16"/>
      <c r="S105" s="17"/>
    </row>
    <row r="106" spans="1:19">
      <c r="A106" s="14"/>
      <c r="B106" s="15"/>
      <c r="C106" s="15"/>
      <c r="D106" s="15"/>
      <c r="E106" s="15"/>
      <c r="F106" s="15"/>
      <c r="G106" s="15"/>
      <c r="H106" s="15"/>
      <c r="I106" s="15"/>
      <c r="J106" s="15"/>
      <c r="K106" s="15"/>
      <c r="L106" s="15"/>
      <c r="M106" s="15"/>
      <c r="N106" s="15"/>
      <c r="O106" s="15"/>
      <c r="P106" s="13"/>
      <c r="R106" s="16"/>
      <c r="S106" s="17"/>
    </row>
    <row r="107" spans="1:19">
      <c r="A107" s="14"/>
      <c r="B107" s="15"/>
      <c r="C107" s="15"/>
      <c r="D107" s="15"/>
      <c r="E107" s="15"/>
      <c r="F107" s="15"/>
      <c r="G107" s="15"/>
      <c r="H107" s="15"/>
      <c r="I107" s="15"/>
      <c r="J107" s="15"/>
      <c r="K107" s="15"/>
      <c r="L107" s="15"/>
      <c r="M107" s="15"/>
      <c r="N107" s="15"/>
      <c r="O107" s="15"/>
      <c r="P107" s="13"/>
      <c r="R107" s="16"/>
      <c r="S107" s="17"/>
    </row>
    <row r="108" spans="1:19">
      <c r="A108" s="14"/>
      <c r="B108" s="15"/>
      <c r="C108" s="15"/>
      <c r="D108" s="15"/>
      <c r="E108" s="15"/>
      <c r="F108" s="15"/>
      <c r="G108" s="15"/>
      <c r="H108" s="15"/>
      <c r="I108" s="15"/>
      <c r="J108" s="15"/>
      <c r="K108" s="15"/>
      <c r="L108" s="15"/>
      <c r="M108" s="15"/>
      <c r="N108" s="15"/>
      <c r="O108" s="15"/>
      <c r="P108" s="13"/>
      <c r="R108" s="16"/>
      <c r="S108" s="17"/>
    </row>
    <row r="109" spans="1:19">
      <c r="A109" s="14"/>
      <c r="B109" s="15"/>
      <c r="C109" s="15"/>
      <c r="D109" s="15"/>
      <c r="E109" s="15"/>
      <c r="F109" s="15"/>
      <c r="G109" s="15"/>
      <c r="H109" s="15"/>
      <c r="I109" s="15"/>
      <c r="J109" s="15"/>
      <c r="K109" s="15"/>
      <c r="L109" s="15"/>
      <c r="M109" s="15"/>
      <c r="N109" s="15"/>
      <c r="O109" s="15"/>
      <c r="P109" s="13"/>
      <c r="R109" s="16"/>
      <c r="S109" s="17"/>
    </row>
    <row r="110" spans="1:19">
      <c r="A110" s="14"/>
      <c r="B110" s="15"/>
      <c r="C110" s="15"/>
      <c r="D110" s="15"/>
      <c r="E110" s="15"/>
      <c r="F110" s="15"/>
      <c r="G110" s="15"/>
      <c r="H110" s="15"/>
      <c r="I110" s="15"/>
      <c r="J110" s="15"/>
      <c r="K110" s="15"/>
      <c r="L110" s="15"/>
      <c r="M110" s="15"/>
      <c r="N110" s="15"/>
      <c r="O110" s="15"/>
      <c r="P110" s="13"/>
      <c r="R110" s="16"/>
      <c r="S110" s="17"/>
    </row>
    <row r="111" spans="1:19">
      <c r="A111" s="14"/>
      <c r="B111" s="15"/>
      <c r="C111" s="15"/>
      <c r="D111" s="15"/>
      <c r="E111" s="15"/>
      <c r="F111" s="15"/>
      <c r="G111" s="15"/>
      <c r="H111" s="15"/>
      <c r="I111" s="15"/>
      <c r="J111" s="15"/>
      <c r="K111" s="15"/>
      <c r="L111" s="15"/>
      <c r="M111" s="15"/>
      <c r="N111" s="15"/>
      <c r="O111" s="15"/>
      <c r="P111" s="13"/>
      <c r="R111" s="16"/>
      <c r="S111" s="17"/>
    </row>
    <row r="112" spans="1:19">
      <c r="A112" s="14"/>
      <c r="B112" s="15"/>
      <c r="C112" s="15"/>
      <c r="D112" s="15"/>
      <c r="E112" s="15"/>
      <c r="F112" s="15"/>
      <c r="G112" s="15"/>
      <c r="H112" s="15"/>
      <c r="I112" s="15"/>
      <c r="J112" s="15"/>
      <c r="K112" s="15"/>
      <c r="L112" s="15"/>
      <c r="M112" s="15"/>
      <c r="N112" s="15"/>
      <c r="O112" s="15"/>
      <c r="P112" s="13"/>
      <c r="R112" s="16"/>
      <c r="S112" s="17"/>
    </row>
    <row r="113" spans="1:19">
      <c r="A113" s="14"/>
      <c r="B113" s="15"/>
      <c r="C113" s="15"/>
      <c r="D113" s="15"/>
      <c r="E113" s="15"/>
      <c r="F113" s="15"/>
      <c r="G113" s="15"/>
      <c r="H113" s="15"/>
      <c r="I113" s="15"/>
      <c r="J113" s="15"/>
      <c r="K113" s="15"/>
      <c r="L113" s="15"/>
      <c r="M113" s="15"/>
      <c r="N113" s="15"/>
      <c r="O113" s="15"/>
      <c r="P113" s="13"/>
      <c r="R113" s="16"/>
      <c r="S113" s="17"/>
    </row>
    <row r="114" spans="1:19">
      <c r="A114" s="14"/>
      <c r="B114" s="15"/>
      <c r="C114" s="15"/>
      <c r="D114" s="15"/>
      <c r="E114" s="15"/>
      <c r="F114" s="15"/>
      <c r="G114" s="15"/>
      <c r="H114" s="15"/>
      <c r="I114" s="15"/>
      <c r="J114" s="15"/>
      <c r="K114" s="15"/>
      <c r="L114" s="15"/>
      <c r="M114" s="15"/>
      <c r="N114" s="15"/>
      <c r="O114" s="15"/>
      <c r="P114" s="13"/>
      <c r="R114" s="16"/>
      <c r="S114" s="17"/>
    </row>
    <row r="115" spans="1:19">
      <c r="A115" s="14"/>
      <c r="B115" s="15"/>
      <c r="C115" s="15"/>
      <c r="D115" s="15"/>
      <c r="E115" s="15"/>
      <c r="F115" s="15"/>
      <c r="G115" s="15"/>
      <c r="H115" s="15"/>
      <c r="I115" s="15"/>
      <c r="J115" s="15"/>
      <c r="K115" s="15"/>
      <c r="L115" s="15"/>
      <c r="M115" s="15"/>
      <c r="N115" s="15"/>
      <c r="O115" s="15"/>
      <c r="P115" s="13"/>
      <c r="R115" s="16"/>
      <c r="S115" s="17"/>
    </row>
    <row r="116" spans="1:19">
      <c r="A116" s="14"/>
      <c r="B116" s="15"/>
      <c r="C116" s="15"/>
      <c r="D116" s="15"/>
      <c r="E116" s="15"/>
      <c r="F116" s="15"/>
      <c r="G116" s="15"/>
      <c r="H116" s="15"/>
      <c r="I116" s="15"/>
      <c r="J116" s="15"/>
      <c r="K116" s="15"/>
      <c r="L116" s="15"/>
      <c r="M116" s="15"/>
      <c r="N116" s="15"/>
      <c r="O116" s="15"/>
      <c r="P116" s="13"/>
      <c r="R116" s="16"/>
      <c r="S116" s="17"/>
    </row>
    <row r="117" spans="1:19">
      <c r="A117" s="14"/>
      <c r="B117" s="15"/>
      <c r="C117" s="15"/>
      <c r="D117" s="15"/>
      <c r="E117" s="15"/>
      <c r="F117" s="15"/>
      <c r="G117" s="15"/>
      <c r="H117" s="15"/>
      <c r="I117" s="15"/>
      <c r="J117" s="15"/>
      <c r="K117" s="15"/>
      <c r="L117" s="15"/>
      <c r="M117" s="15"/>
      <c r="N117" s="15"/>
      <c r="O117" s="15"/>
      <c r="P117" s="13"/>
      <c r="R117" s="16"/>
      <c r="S117" s="17"/>
    </row>
    <row r="118" spans="1:19">
      <c r="A118" s="14"/>
      <c r="B118" s="15"/>
      <c r="C118" s="15"/>
      <c r="D118" s="15"/>
      <c r="E118" s="15"/>
      <c r="F118" s="15"/>
      <c r="G118" s="15"/>
      <c r="H118" s="15"/>
      <c r="I118" s="15"/>
      <c r="J118" s="15"/>
      <c r="K118" s="15"/>
      <c r="L118" s="15"/>
      <c r="M118" s="15"/>
      <c r="N118" s="15"/>
      <c r="O118" s="15"/>
      <c r="P118" s="13"/>
      <c r="R118" s="16"/>
      <c r="S118" s="17"/>
    </row>
    <row r="119" spans="1:19">
      <c r="A119" s="14"/>
      <c r="B119" s="15"/>
      <c r="C119" s="15"/>
      <c r="D119" s="15"/>
      <c r="E119" s="15"/>
      <c r="F119" s="15"/>
      <c r="G119" s="15"/>
      <c r="H119" s="15"/>
      <c r="I119" s="15"/>
      <c r="J119" s="15"/>
      <c r="K119" s="15"/>
      <c r="L119" s="15"/>
      <c r="M119" s="15"/>
      <c r="N119" s="15"/>
      <c r="O119" s="15"/>
      <c r="P119" s="13"/>
      <c r="R119" s="16"/>
      <c r="S119" s="17"/>
    </row>
    <row r="120" spans="1:19">
      <c r="A120" s="14"/>
      <c r="B120" s="15"/>
      <c r="C120" s="15"/>
      <c r="D120" s="15"/>
      <c r="E120" s="15"/>
      <c r="F120" s="15"/>
      <c r="G120" s="15"/>
      <c r="H120" s="15"/>
      <c r="I120" s="15"/>
      <c r="J120" s="15"/>
      <c r="K120" s="15"/>
      <c r="L120" s="15"/>
      <c r="M120" s="15"/>
      <c r="N120" s="15"/>
      <c r="O120" s="15"/>
      <c r="P120" s="13"/>
      <c r="R120" s="16"/>
      <c r="S120" s="17"/>
    </row>
    <row r="121" spans="1:19">
      <c r="A121" s="14"/>
      <c r="B121" s="15"/>
      <c r="C121" s="15"/>
      <c r="D121" s="15"/>
      <c r="E121" s="15"/>
      <c r="F121" s="15"/>
      <c r="G121" s="15"/>
      <c r="H121" s="15"/>
      <c r="I121" s="15"/>
      <c r="J121" s="15"/>
      <c r="K121" s="15"/>
      <c r="L121" s="15"/>
      <c r="M121" s="15"/>
      <c r="N121" s="15"/>
      <c r="O121" s="15"/>
      <c r="P121" s="13"/>
      <c r="R121" s="16"/>
      <c r="S121" s="17"/>
    </row>
    <row r="122" spans="1:19">
      <c r="A122" s="14"/>
      <c r="B122" s="15"/>
      <c r="C122" s="15"/>
      <c r="D122" s="15"/>
      <c r="E122" s="15"/>
      <c r="F122" s="15"/>
      <c r="G122" s="15"/>
      <c r="H122" s="15"/>
      <c r="I122" s="15"/>
      <c r="J122" s="15"/>
      <c r="K122" s="15"/>
      <c r="L122" s="15"/>
      <c r="M122" s="15"/>
      <c r="N122" s="15"/>
      <c r="O122" s="15"/>
      <c r="P122" s="13"/>
      <c r="R122" s="16"/>
      <c r="S122" s="17"/>
    </row>
    <row r="123" spans="1:19">
      <c r="A123" s="14"/>
      <c r="B123" s="15"/>
      <c r="C123" s="15"/>
      <c r="D123" s="15"/>
      <c r="E123" s="15"/>
      <c r="F123" s="15"/>
      <c r="G123" s="15"/>
      <c r="H123" s="15"/>
      <c r="I123" s="15"/>
      <c r="J123" s="15"/>
      <c r="K123" s="15"/>
      <c r="L123" s="15"/>
      <c r="M123" s="15"/>
      <c r="N123" s="15"/>
      <c r="O123" s="15"/>
      <c r="P123" s="13"/>
      <c r="R123" s="16"/>
      <c r="S123" s="17"/>
    </row>
    <row r="124" spans="1:19">
      <c r="A124" s="14"/>
      <c r="B124" s="15"/>
      <c r="C124" s="15"/>
      <c r="D124" s="15"/>
      <c r="E124" s="15"/>
      <c r="F124" s="15"/>
      <c r="G124" s="15"/>
      <c r="H124" s="15"/>
      <c r="I124" s="15"/>
      <c r="J124" s="15"/>
      <c r="K124" s="15"/>
      <c r="L124" s="15"/>
      <c r="M124" s="15"/>
      <c r="N124" s="15"/>
      <c r="O124" s="15"/>
      <c r="P124" s="13"/>
      <c r="R124" s="16"/>
      <c r="S124" s="17"/>
    </row>
    <row r="125" spans="1:19">
      <c r="A125" s="14"/>
      <c r="B125" s="15"/>
      <c r="C125" s="15"/>
      <c r="D125" s="15"/>
      <c r="E125" s="15"/>
      <c r="F125" s="15"/>
      <c r="G125" s="15"/>
      <c r="H125" s="15"/>
      <c r="I125" s="15"/>
      <c r="J125" s="15"/>
      <c r="K125" s="15"/>
      <c r="L125" s="15"/>
      <c r="M125" s="15"/>
      <c r="N125" s="15"/>
      <c r="O125" s="15"/>
      <c r="P125" s="13"/>
      <c r="R125" s="16"/>
      <c r="S125" s="17"/>
    </row>
    <row r="126" spans="1:19">
      <c r="A126" s="14"/>
      <c r="B126" s="15"/>
      <c r="C126" s="15"/>
      <c r="D126" s="15"/>
      <c r="E126" s="15"/>
      <c r="F126" s="15"/>
      <c r="G126" s="15"/>
      <c r="H126" s="15"/>
      <c r="I126" s="15"/>
      <c r="J126" s="15"/>
      <c r="K126" s="15"/>
      <c r="L126" s="15"/>
      <c r="M126" s="15"/>
      <c r="N126" s="15"/>
      <c r="O126" s="15"/>
      <c r="P126" s="13"/>
      <c r="R126" s="16"/>
      <c r="S126" s="17"/>
    </row>
    <row r="127" spans="1:19">
      <c r="A127" s="14"/>
      <c r="B127" s="15"/>
      <c r="C127" s="15"/>
      <c r="D127" s="15"/>
      <c r="E127" s="15"/>
      <c r="F127" s="15"/>
      <c r="G127" s="15"/>
      <c r="H127" s="15"/>
      <c r="I127" s="15"/>
      <c r="J127" s="15"/>
      <c r="K127" s="15"/>
      <c r="L127" s="15"/>
      <c r="M127" s="15"/>
      <c r="N127" s="15"/>
      <c r="O127" s="15"/>
      <c r="P127" s="13"/>
      <c r="R127" s="16"/>
      <c r="S127" s="17"/>
    </row>
    <row r="128" spans="1:19">
      <c r="A128" s="14"/>
      <c r="B128" s="15"/>
      <c r="C128" s="15"/>
      <c r="D128" s="15"/>
      <c r="E128" s="15"/>
      <c r="F128" s="15"/>
      <c r="G128" s="15"/>
      <c r="H128" s="15"/>
      <c r="I128" s="15"/>
      <c r="J128" s="15"/>
      <c r="K128" s="15"/>
      <c r="L128" s="15"/>
      <c r="M128" s="15"/>
      <c r="N128" s="15"/>
      <c r="O128" s="15"/>
      <c r="P128" s="13"/>
      <c r="R128" s="16"/>
      <c r="S128" s="17"/>
    </row>
    <row r="129" spans="1:19">
      <c r="A129" s="14"/>
      <c r="B129" s="15"/>
      <c r="C129" s="15"/>
      <c r="D129" s="15"/>
      <c r="E129" s="15"/>
      <c r="F129" s="15"/>
      <c r="G129" s="15"/>
      <c r="H129" s="15"/>
      <c r="I129" s="15"/>
      <c r="J129" s="15"/>
      <c r="K129" s="15"/>
      <c r="L129" s="15"/>
      <c r="M129" s="15"/>
      <c r="N129" s="15"/>
      <c r="O129" s="15"/>
      <c r="P129" s="13"/>
      <c r="R129" s="16"/>
      <c r="S129" s="17"/>
    </row>
    <row r="130" spans="1:19" ht="18" customHeight="1">
      <c r="A130" s="14"/>
      <c r="B130" s="15"/>
      <c r="C130" s="15"/>
      <c r="D130" s="15"/>
      <c r="E130" s="15"/>
      <c r="F130" s="15"/>
      <c r="G130" s="15"/>
      <c r="H130" s="15"/>
      <c r="I130" s="15"/>
      <c r="J130" s="15"/>
      <c r="K130" s="15"/>
      <c r="L130" s="15"/>
      <c r="M130" s="15"/>
      <c r="N130" s="15"/>
      <c r="O130" s="15"/>
      <c r="P130" s="13"/>
      <c r="R130" s="16"/>
      <c r="S130" s="17"/>
    </row>
    <row r="131" spans="1:19">
      <c r="A131" s="14"/>
      <c r="B131" s="15"/>
      <c r="C131" s="15"/>
      <c r="D131" s="15"/>
      <c r="E131" s="15"/>
      <c r="F131" s="15"/>
      <c r="G131" s="15"/>
      <c r="H131" s="15"/>
      <c r="I131" s="15"/>
      <c r="J131" s="15"/>
      <c r="K131" s="15"/>
      <c r="L131" s="15"/>
      <c r="M131" s="15"/>
      <c r="N131" s="15"/>
      <c r="O131" s="15"/>
      <c r="P131" s="13"/>
      <c r="R131" s="16"/>
      <c r="S131" s="17"/>
    </row>
    <row r="132" spans="1:19">
      <c r="A132" s="14"/>
      <c r="B132" s="15"/>
      <c r="C132" s="15"/>
      <c r="D132" s="15"/>
      <c r="E132" s="15"/>
      <c r="F132" s="15"/>
      <c r="G132" s="15"/>
      <c r="H132" s="15"/>
      <c r="I132" s="15"/>
      <c r="J132" s="15"/>
      <c r="K132" s="15"/>
      <c r="L132" s="15"/>
      <c r="M132" s="15"/>
      <c r="N132" s="15"/>
      <c r="O132" s="15"/>
      <c r="P132" s="13"/>
      <c r="R132" s="16"/>
      <c r="S132" s="17"/>
    </row>
    <row r="133" spans="1:19">
      <c r="A133" s="14"/>
      <c r="B133" s="15"/>
      <c r="C133" s="15"/>
      <c r="D133" s="15"/>
      <c r="E133" s="15"/>
      <c r="F133" s="15"/>
      <c r="G133" s="15"/>
      <c r="H133" s="15"/>
      <c r="I133" s="15"/>
      <c r="J133" s="15"/>
      <c r="K133" s="15"/>
      <c r="L133" s="15"/>
      <c r="M133" s="15"/>
      <c r="N133" s="15"/>
      <c r="O133" s="15"/>
      <c r="P133" s="13"/>
      <c r="R133" s="16"/>
      <c r="S133" s="17"/>
    </row>
    <row r="134" spans="1:19">
      <c r="A134" s="14"/>
      <c r="B134" s="15"/>
      <c r="C134" s="15"/>
      <c r="D134" s="15"/>
      <c r="E134" s="15"/>
      <c r="F134" s="15"/>
      <c r="G134" s="15"/>
      <c r="H134" s="15"/>
      <c r="I134" s="15"/>
      <c r="J134" s="15"/>
      <c r="K134" s="15"/>
      <c r="L134" s="15"/>
      <c r="M134" s="15"/>
      <c r="N134" s="15"/>
      <c r="O134" s="15"/>
      <c r="P134" s="13"/>
      <c r="R134" s="16"/>
      <c r="S134" s="17"/>
    </row>
    <row r="135" spans="1:19">
      <c r="A135" s="14"/>
      <c r="B135" s="15"/>
      <c r="C135" s="15"/>
      <c r="D135" s="15"/>
      <c r="E135" s="15"/>
      <c r="F135" s="15"/>
      <c r="G135" s="15"/>
      <c r="H135" s="15"/>
      <c r="I135" s="15"/>
      <c r="J135" s="15"/>
      <c r="K135" s="15"/>
      <c r="L135" s="15"/>
      <c r="M135" s="15"/>
      <c r="N135" s="15"/>
      <c r="O135" s="15"/>
      <c r="P135" s="13"/>
      <c r="R135" s="16"/>
      <c r="S135" s="17"/>
    </row>
    <row r="136" spans="1:19">
      <c r="A136" s="14"/>
      <c r="B136" s="15"/>
      <c r="C136" s="15"/>
      <c r="D136" s="15"/>
      <c r="E136" s="15"/>
      <c r="F136" s="15"/>
      <c r="G136" s="15"/>
      <c r="H136" s="15"/>
      <c r="I136" s="15"/>
      <c r="J136" s="15"/>
      <c r="K136" s="15"/>
      <c r="L136" s="15"/>
      <c r="M136" s="15"/>
      <c r="N136" s="15"/>
      <c r="O136" s="15"/>
      <c r="P136" s="13"/>
      <c r="R136" s="16"/>
      <c r="S136" s="17"/>
    </row>
    <row r="137" spans="1:19">
      <c r="A137" s="14"/>
      <c r="B137" s="15"/>
      <c r="C137" s="15"/>
      <c r="D137" s="15"/>
      <c r="E137" s="15"/>
      <c r="F137" s="15"/>
      <c r="G137" s="15"/>
      <c r="H137" s="15"/>
      <c r="I137" s="15"/>
      <c r="J137" s="15"/>
      <c r="K137" s="15"/>
      <c r="L137" s="15"/>
      <c r="M137" s="15"/>
      <c r="N137" s="15"/>
      <c r="O137" s="15"/>
      <c r="P137" s="13"/>
      <c r="R137" s="16"/>
      <c r="S137" s="17"/>
    </row>
    <row r="138" spans="1:19">
      <c r="A138" s="14"/>
      <c r="B138" s="15"/>
      <c r="C138" s="15"/>
      <c r="D138" s="15"/>
      <c r="E138" s="15"/>
      <c r="F138" s="15"/>
      <c r="G138" s="15"/>
      <c r="H138" s="15"/>
      <c r="I138" s="15"/>
      <c r="J138" s="15"/>
      <c r="K138" s="15"/>
      <c r="L138" s="15"/>
      <c r="M138" s="15"/>
      <c r="N138" s="15"/>
      <c r="O138" s="15"/>
      <c r="P138" s="13"/>
      <c r="R138" s="16"/>
      <c r="S138" s="17"/>
    </row>
    <row r="139" spans="1:19">
      <c r="A139" s="14"/>
      <c r="B139" s="15"/>
      <c r="C139" s="15"/>
      <c r="D139" s="15"/>
      <c r="E139" s="15"/>
      <c r="F139" s="15"/>
      <c r="G139" s="15"/>
      <c r="H139" s="15"/>
      <c r="I139" s="15"/>
      <c r="J139" s="15"/>
      <c r="K139" s="15"/>
      <c r="L139" s="15"/>
      <c r="M139" s="15"/>
      <c r="N139" s="15"/>
      <c r="O139" s="15"/>
      <c r="P139" s="13"/>
      <c r="R139" s="16"/>
      <c r="S139" s="17"/>
    </row>
    <row r="140" spans="1:19">
      <c r="A140" s="14"/>
      <c r="B140" s="15"/>
      <c r="C140" s="15"/>
      <c r="D140" s="15"/>
      <c r="E140" s="15"/>
      <c r="F140" s="15"/>
      <c r="G140" s="15"/>
      <c r="H140" s="15"/>
      <c r="I140" s="15"/>
      <c r="J140" s="15"/>
      <c r="K140" s="15"/>
      <c r="L140" s="15"/>
      <c r="M140" s="15"/>
      <c r="N140" s="15"/>
      <c r="O140" s="15"/>
      <c r="P140" s="13"/>
      <c r="R140" s="16"/>
      <c r="S140" s="17"/>
    </row>
    <row r="141" spans="1:19">
      <c r="A141" s="14"/>
      <c r="B141" s="15"/>
      <c r="C141" s="15"/>
      <c r="D141" s="15"/>
      <c r="E141" s="15"/>
      <c r="F141" s="15"/>
      <c r="G141" s="15"/>
      <c r="H141" s="15"/>
      <c r="I141" s="15"/>
      <c r="J141" s="15"/>
      <c r="K141" s="15"/>
      <c r="L141" s="15"/>
      <c r="M141" s="15"/>
      <c r="N141" s="15"/>
      <c r="O141" s="15"/>
      <c r="P141" s="13"/>
      <c r="R141" s="16"/>
      <c r="S141" s="17"/>
    </row>
    <row r="142" spans="1:19">
      <c r="A142" s="14"/>
      <c r="B142" s="15"/>
      <c r="C142" s="15"/>
      <c r="D142" s="15"/>
      <c r="E142" s="15"/>
      <c r="F142" s="15"/>
      <c r="G142" s="15"/>
      <c r="H142" s="15"/>
      <c r="I142" s="15"/>
      <c r="J142" s="15"/>
      <c r="K142" s="15"/>
      <c r="L142" s="15"/>
      <c r="M142" s="15"/>
      <c r="N142" s="15"/>
      <c r="O142" s="15"/>
      <c r="P142" s="13"/>
      <c r="R142" s="16"/>
      <c r="S142" s="17"/>
    </row>
    <row r="143" spans="1:19">
      <c r="A143" s="14"/>
      <c r="B143" s="15"/>
      <c r="C143" s="15"/>
      <c r="D143" s="15"/>
      <c r="E143" s="15"/>
      <c r="F143" s="15"/>
      <c r="G143" s="15"/>
      <c r="H143" s="15"/>
      <c r="I143" s="15"/>
      <c r="J143" s="15"/>
      <c r="K143" s="15"/>
      <c r="L143" s="15"/>
      <c r="M143" s="15"/>
      <c r="N143" s="15"/>
      <c r="O143" s="15"/>
      <c r="P143" s="13"/>
      <c r="R143" s="16"/>
      <c r="S143" s="17"/>
    </row>
    <row r="144" spans="1:19">
      <c r="A144" s="14"/>
      <c r="B144" s="15"/>
      <c r="C144" s="15"/>
      <c r="D144" s="15"/>
      <c r="E144" s="15"/>
      <c r="F144" s="15"/>
      <c r="G144" s="15"/>
      <c r="H144" s="15"/>
      <c r="I144" s="15"/>
      <c r="J144" s="15"/>
      <c r="K144" s="15"/>
      <c r="L144" s="15"/>
      <c r="M144" s="15"/>
      <c r="N144" s="15"/>
      <c r="O144" s="15"/>
      <c r="P144" s="13"/>
      <c r="R144" s="16"/>
      <c r="S144" s="17"/>
    </row>
    <row r="145" spans="1:19">
      <c r="A145" s="14"/>
      <c r="B145" s="15"/>
      <c r="C145" s="15"/>
      <c r="D145" s="15"/>
      <c r="E145" s="15"/>
      <c r="F145" s="15"/>
      <c r="G145" s="15"/>
      <c r="H145" s="15"/>
      <c r="I145" s="15"/>
      <c r="J145" s="15"/>
      <c r="K145" s="15"/>
      <c r="L145" s="15"/>
      <c r="M145" s="15"/>
      <c r="N145" s="15"/>
      <c r="O145" s="15"/>
      <c r="P145" s="13"/>
      <c r="R145" s="16"/>
      <c r="S145" s="17"/>
    </row>
    <row r="146" spans="1:19">
      <c r="A146" s="14"/>
      <c r="B146" s="15"/>
      <c r="C146" s="15"/>
      <c r="D146" s="15"/>
      <c r="E146" s="15"/>
      <c r="F146" s="15"/>
      <c r="G146" s="15"/>
      <c r="H146" s="15"/>
      <c r="I146" s="15"/>
      <c r="J146" s="15"/>
      <c r="K146" s="15"/>
      <c r="L146" s="15"/>
      <c r="M146" s="15"/>
      <c r="N146" s="15"/>
      <c r="O146" s="15"/>
      <c r="P146" s="13"/>
      <c r="R146" s="16"/>
      <c r="S146" s="17"/>
    </row>
    <row r="147" spans="1:19">
      <c r="A147" s="14"/>
      <c r="B147" s="15"/>
      <c r="C147" s="15"/>
      <c r="D147" s="15"/>
      <c r="E147" s="15"/>
      <c r="F147" s="15"/>
      <c r="G147" s="15"/>
      <c r="H147" s="15"/>
      <c r="I147" s="15"/>
      <c r="J147" s="15"/>
      <c r="K147" s="15"/>
      <c r="L147" s="15"/>
      <c r="M147" s="15"/>
      <c r="N147" s="15"/>
      <c r="O147" s="15"/>
      <c r="P147" s="13"/>
      <c r="R147" s="16"/>
      <c r="S147" s="17"/>
    </row>
    <row r="148" spans="1:19">
      <c r="A148" s="14"/>
      <c r="B148" s="15"/>
      <c r="C148" s="15"/>
      <c r="D148" s="15"/>
      <c r="E148" s="15"/>
      <c r="F148" s="15"/>
      <c r="G148" s="15"/>
      <c r="H148" s="15"/>
      <c r="I148" s="15"/>
      <c r="J148" s="15"/>
      <c r="K148" s="15"/>
      <c r="L148" s="15"/>
      <c r="M148" s="15"/>
      <c r="N148" s="15"/>
      <c r="O148" s="15"/>
      <c r="P148" s="13"/>
      <c r="R148" s="16"/>
      <c r="S148" s="17"/>
    </row>
    <row r="149" spans="1:19">
      <c r="A149" s="14"/>
      <c r="B149" s="15"/>
      <c r="C149" s="15"/>
      <c r="D149" s="15"/>
      <c r="E149" s="15"/>
      <c r="F149" s="15"/>
      <c r="G149" s="15"/>
      <c r="H149" s="15"/>
      <c r="I149" s="15"/>
      <c r="J149" s="15"/>
      <c r="K149" s="15"/>
      <c r="L149" s="15"/>
      <c r="M149" s="15"/>
      <c r="N149" s="15"/>
      <c r="O149" s="15"/>
      <c r="P149" s="13"/>
      <c r="R149" s="16"/>
      <c r="S149" s="17"/>
    </row>
    <row r="150" spans="1:19">
      <c r="A150" s="14"/>
      <c r="B150" s="15"/>
      <c r="C150" s="15"/>
      <c r="D150" s="15"/>
      <c r="E150" s="15"/>
      <c r="F150" s="15"/>
      <c r="G150" s="15"/>
      <c r="H150" s="15"/>
      <c r="I150" s="15"/>
      <c r="J150" s="15"/>
      <c r="K150" s="15"/>
      <c r="L150" s="15"/>
      <c r="M150" s="15"/>
      <c r="N150" s="15"/>
      <c r="O150" s="15"/>
      <c r="P150" s="13"/>
      <c r="R150" s="16"/>
      <c r="S150" s="17"/>
    </row>
    <row r="151" spans="1:19">
      <c r="A151" s="14"/>
      <c r="B151" s="15"/>
      <c r="C151" s="15"/>
      <c r="D151" s="15"/>
      <c r="E151" s="15"/>
      <c r="F151" s="15"/>
      <c r="G151" s="15"/>
      <c r="H151" s="15"/>
      <c r="I151" s="15"/>
      <c r="J151" s="15"/>
      <c r="K151" s="15"/>
      <c r="L151" s="15"/>
      <c r="M151" s="15"/>
      <c r="N151" s="15"/>
      <c r="O151" s="15"/>
      <c r="P151" s="13"/>
      <c r="R151" s="16"/>
      <c r="S151" s="17"/>
    </row>
    <row r="152" spans="1:19">
      <c r="A152" s="14"/>
      <c r="B152" s="15"/>
      <c r="C152" s="15"/>
      <c r="D152" s="15"/>
      <c r="E152" s="15"/>
      <c r="F152" s="15"/>
      <c r="G152" s="15"/>
      <c r="H152" s="15"/>
      <c r="I152" s="15"/>
      <c r="J152" s="15"/>
      <c r="K152" s="15"/>
      <c r="L152" s="15"/>
      <c r="M152" s="15"/>
      <c r="N152" s="15"/>
      <c r="O152" s="15"/>
      <c r="P152" s="13"/>
      <c r="R152" s="16"/>
      <c r="S152" s="17"/>
    </row>
    <row r="153" spans="1:19">
      <c r="A153" s="14"/>
      <c r="B153" s="15"/>
      <c r="C153" s="15"/>
      <c r="D153" s="15"/>
      <c r="E153" s="15"/>
      <c r="F153" s="15"/>
      <c r="G153" s="15"/>
      <c r="H153" s="15"/>
      <c r="I153" s="15"/>
      <c r="J153" s="15"/>
      <c r="K153" s="15"/>
      <c r="L153" s="15"/>
      <c r="M153" s="15"/>
      <c r="N153" s="15"/>
      <c r="O153" s="15"/>
      <c r="P153" s="13"/>
      <c r="R153" s="16"/>
      <c r="S153" s="17"/>
    </row>
    <row r="154" spans="1:19">
      <c r="A154" s="14"/>
      <c r="B154" s="15"/>
      <c r="C154" s="15"/>
      <c r="D154" s="15"/>
      <c r="E154" s="15"/>
      <c r="F154" s="15"/>
      <c r="G154" s="15"/>
      <c r="H154" s="15"/>
      <c r="I154" s="15"/>
      <c r="J154" s="15"/>
      <c r="K154" s="15"/>
      <c r="L154" s="15"/>
      <c r="M154" s="15"/>
      <c r="N154" s="15"/>
      <c r="O154" s="15"/>
      <c r="P154" s="13"/>
      <c r="R154" s="16"/>
      <c r="S154" s="17"/>
    </row>
    <row r="155" spans="1:19">
      <c r="A155" s="18"/>
      <c r="B155" s="15"/>
      <c r="C155" s="15"/>
      <c r="D155" s="15"/>
      <c r="E155" s="15"/>
      <c r="F155" s="15"/>
      <c r="G155" s="15"/>
      <c r="H155" s="15"/>
      <c r="I155" s="15"/>
      <c r="J155" s="15"/>
      <c r="K155" s="15"/>
      <c r="L155" s="15"/>
      <c r="M155" s="15"/>
      <c r="N155" s="15"/>
      <c r="O155" s="15"/>
      <c r="P155" s="13"/>
      <c r="R155" s="16"/>
      <c r="S155" s="17"/>
    </row>
    <row r="156" spans="1:19">
      <c r="A156" s="14"/>
      <c r="B156" s="15"/>
      <c r="C156" s="15"/>
      <c r="D156" s="15"/>
      <c r="E156" s="15"/>
      <c r="F156" s="15"/>
      <c r="G156" s="15"/>
      <c r="H156" s="15"/>
      <c r="I156" s="15"/>
      <c r="J156" s="15"/>
      <c r="K156" s="15"/>
      <c r="L156" s="15"/>
      <c r="M156" s="15"/>
      <c r="N156" s="15"/>
      <c r="O156" s="15"/>
      <c r="P156" s="13"/>
      <c r="R156" s="16"/>
      <c r="S156" s="17"/>
    </row>
    <row r="157" spans="1:19">
      <c r="A157" s="14"/>
      <c r="B157" s="15"/>
      <c r="C157" s="15"/>
      <c r="D157" s="15"/>
      <c r="E157" s="15"/>
      <c r="F157" s="15"/>
      <c r="G157" s="15"/>
      <c r="H157" s="15"/>
      <c r="I157" s="15"/>
      <c r="J157" s="15"/>
      <c r="K157" s="15"/>
      <c r="L157" s="15"/>
      <c r="M157" s="15"/>
      <c r="N157" s="15"/>
      <c r="O157" s="15"/>
      <c r="P157" s="13"/>
      <c r="R157" s="16"/>
      <c r="S157" s="17"/>
    </row>
    <row r="158" spans="1:19">
      <c r="A158" s="14"/>
      <c r="B158" s="15"/>
      <c r="C158" s="15"/>
      <c r="D158" s="15"/>
      <c r="E158" s="15"/>
      <c r="F158" s="15"/>
      <c r="G158" s="15"/>
      <c r="H158" s="15"/>
      <c r="I158" s="15"/>
      <c r="J158" s="15"/>
      <c r="K158" s="15"/>
      <c r="L158" s="15"/>
      <c r="M158" s="15"/>
      <c r="N158" s="15"/>
      <c r="O158" s="15"/>
      <c r="P158" s="13"/>
      <c r="R158" s="16"/>
      <c r="S158" s="17"/>
    </row>
    <row r="159" spans="1:19">
      <c r="A159" s="18"/>
      <c r="B159" s="15"/>
      <c r="C159" s="15"/>
      <c r="D159" s="15"/>
      <c r="E159" s="15"/>
      <c r="F159" s="15"/>
      <c r="G159" s="15"/>
      <c r="H159" s="15"/>
      <c r="I159" s="15"/>
      <c r="J159" s="15"/>
      <c r="K159" s="15"/>
      <c r="L159" s="15"/>
      <c r="M159" s="15"/>
      <c r="N159" s="15"/>
      <c r="O159" s="15"/>
      <c r="P159" s="13"/>
      <c r="R159" s="16"/>
      <c r="S159" s="17"/>
    </row>
    <row r="160" spans="1:19">
      <c r="A160" s="14"/>
      <c r="B160" s="15"/>
      <c r="C160" s="15"/>
      <c r="D160" s="15"/>
      <c r="E160" s="15"/>
      <c r="F160" s="15"/>
      <c r="G160" s="15"/>
      <c r="H160" s="15"/>
      <c r="I160" s="15"/>
      <c r="J160" s="15"/>
      <c r="K160" s="15"/>
      <c r="L160" s="15"/>
      <c r="M160" s="15"/>
      <c r="N160" s="15"/>
      <c r="O160" s="15"/>
      <c r="P160" s="13"/>
      <c r="R160" s="16"/>
      <c r="S160" s="17"/>
    </row>
    <row r="161" spans="1:19">
      <c r="A161" s="14"/>
      <c r="B161" s="15"/>
      <c r="C161" s="15"/>
      <c r="D161" s="15"/>
      <c r="E161" s="15"/>
      <c r="F161" s="15"/>
      <c r="G161" s="15"/>
      <c r="H161" s="15"/>
      <c r="I161" s="15"/>
      <c r="J161" s="15"/>
      <c r="K161" s="15"/>
      <c r="L161" s="15"/>
      <c r="M161" s="15"/>
      <c r="N161" s="15"/>
      <c r="O161" s="15"/>
      <c r="P161" s="13"/>
      <c r="R161" s="16"/>
      <c r="S161" s="17"/>
    </row>
    <row r="162" spans="1:19">
      <c r="A162" s="14"/>
      <c r="B162" s="15"/>
      <c r="C162" s="15"/>
      <c r="D162" s="15"/>
      <c r="E162" s="15"/>
      <c r="F162" s="15"/>
      <c r="G162" s="15"/>
      <c r="H162" s="15"/>
      <c r="I162" s="15"/>
      <c r="J162" s="15"/>
      <c r="K162" s="15"/>
      <c r="L162" s="15"/>
      <c r="M162" s="15"/>
      <c r="N162" s="15"/>
      <c r="O162" s="15"/>
      <c r="P162" s="13"/>
      <c r="R162" s="16"/>
      <c r="S162" s="17"/>
    </row>
    <row r="163" spans="1:19">
      <c r="A163" s="14"/>
      <c r="B163" s="15"/>
      <c r="C163" s="15"/>
      <c r="D163" s="15"/>
      <c r="E163" s="15"/>
      <c r="F163" s="15"/>
      <c r="G163" s="15"/>
      <c r="H163" s="15"/>
      <c r="I163" s="15"/>
      <c r="J163" s="15"/>
      <c r="K163" s="15"/>
      <c r="L163" s="15"/>
      <c r="M163" s="15"/>
      <c r="N163" s="15"/>
      <c r="O163" s="15"/>
      <c r="P163" s="13"/>
      <c r="R163" s="16"/>
      <c r="S163" s="17"/>
    </row>
    <row r="164" spans="1:19">
      <c r="A164" s="14"/>
      <c r="B164" s="15"/>
      <c r="C164" s="15"/>
      <c r="D164" s="15"/>
      <c r="E164" s="15"/>
      <c r="F164" s="15"/>
      <c r="G164" s="15"/>
      <c r="H164" s="15"/>
      <c r="I164" s="15"/>
      <c r="J164" s="15"/>
      <c r="K164" s="15"/>
      <c r="L164" s="15"/>
      <c r="M164" s="15"/>
      <c r="N164" s="15"/>
      <c r="O164" s="15"/>
      <c r="P164" s="13"/>
      <c r="R164" s="16"/>
      <c r="S164" s="17"/>
    </row>
    <row r="165" spans="1:19">
      <c r="A165" s="14"/>
      <c r="B165" s="15"/>
      <c r="C165" s="15"/>
      <c r="D165" s="15"/>
      <c r="E165" s="15"/>
      <c r="F165" s="15"/>
      <c r="G165" s="15"/>
      <c r="H165" s="15"/>
      <c r="I165" s="15"/>
      <c r="J165" s="15"/>
      <c r="K165" s="15"/>
      <c r="L165" s="15"/>
      <c r="M165" s="15"/>
      <c r="N165" s="15"/>
      <c r="O165" s="15"/>
      <c r="P165" s="13"/>
      <c r="R165" s="16"/>
      <c r="S165" s="17"/>
    </row>
    <row r="166" spans="1:19">
      <c r="A166" s="14"/>
      <c r="B166" s="15"/>
      <c r="C166" s="15"/>
      <c r="D166" s="15"/>
      <c r="E166" s="15"/>
      <c r="F166" s="15"/>
      <c r="G166" s="15"/>
      <c r="H166" s="15"/>
      <c r="I166" s="15"/>
      <c r="J166" s="15"/>
      <c r="K166" s="15"/>
      <c r="L166" s="15"/>
      <c r="M166" s="15"/>
      <c r="N166" s="15"/>
      <c r="O166" s="15"/>
      <c r="P166" s="13"/>
      <c r="R166" s="16"/>
      <c r="S166" s="17"/>
    </row>
    <row r="167" spans="1:19">
      <c r="A167" s="14"/>
      <c r="B167" s="15"/>
      <c r="C167" s="15"/>
      <c r="D167" s="15"/>
      <c r="E167" s="15"/>
      <c r="F167" s="15"/>
      <c r="G167" s="15"/>
      <c r="H167" s="15"/>
      <c r="I167" s="15"/>
      <c r="J167" s="15"/>
      <c r="K167" s="15"/>
      <c r="L167" s="15"/>
      <c r="M167" s="15"/>
      <c r="N167" s="15"/>
      <c r="O167" s="15"/>
      <c r="P167" s="13"/>
      <c r="R167" s="16"/>
      <c r="S167" s="17"/>
    </row>
    <row r="168" spans="1:19">
      <c r="A168" s="14"/>
      <c r="B168" s="15"/>
      <c r="C168" s="15"/>
      <c r="D168" s="15"/>
      <c r="E168" s="15"/>
      <c r="F168" s="15"/>
      <c r="G168" s="15"/>
      <c r="H168" s="15"/>
      <c r="I168" s="15"/>
      <c r="J168" s="15"/>
      <c r="K168" s="15"/>
      <c r="L168" s="15"/>
      <c r="M168" s="15"/>
      <c r="N168" s="15"/>
      <c r="O168" s="15"/>
      <c r="P168" s="13"/>
      <c r="R168" s="16"/>
      <c r="S168" s="17"/>
    </row>
    <row r="169" spans="1:19">
      <c r="A169" s="14"/>
      <c r="B169" s="15"/>
      <c r="C169" s="15"/>
      <c r="D169" s="15"/>
      <c r="E169" s="15"/>
      <c r="F169" s="15"/>
      <c r="G169" s="15"/>
      <c r="H169" s="15"/>
      <c r="I169" s="15"/>
      <c r="J169" s="15"/>
      <c r="K169" s="15"/>
      <c r="L169" s="15"/>
      <c r="M169" s="15"/>
      <c r="N169" s="15"/>
      <c r="O169" s="15"/>
      <c r="P169" s="13"/>
      <c r="R169" s="16"/>
      <c r="S169" s="17"/>
    </row>
    <row r="170" spans="1:19">
      <c r="A170" s="14"/>
      <c r="B170" s="15"/>
      <c r="C170" s="15"/>
      <c r="D170" s="15"/>
      <c r="E170" s="15"/>
      <c r="F170" s="15"/>
      <c r="G170" s="15"/>
      <c r="H170" s="15"/>
      <c r="I170" s="15"/>
      <c r="J170" s="15"/>
      <c r="K170" s="15"/>
      <c r="L170" s="15"/>
      <c r="M170" s="15"/>
      <c r="N170" s="15"/>
      <c r="O170" s="15"/>
      <c r="P170" s="13"/>
      <c r="R170" s="16"/>
      <c r="S170" s="17"/>
    </row>
    <row r="171" spans="1:19">
      <c r="A171" s="14"/>
      <c r="B171" s="15"/>
      <c r="C171" s="15"/>
      <c r="D171" s="15"/>
      <c r="E171" s="15"/>
      <c r="F171" s="15"/>
      <c r="G171" s="15"/>
      <c r="H171" s="15"/>
      <c r="I171" s="15"/>
      <c r="J171" s="15"/>
      <c r="K171" s="15"/>
      <c r="L171" s="15"/>
      <c r="M171" s="15"/>
      <c r="N171" s="15"/>
      <c r="O171" s="15"/>
      <c r="P171" s="13"/>
      <c r="R171" s="16"/>
      <c r="S171" s="17"/>
    </row>
    <row r="172" spans="1:19">
      <c r="A172" s="14"/>
      <c r="B172" s="15"/>
      <c r="C172" s="15"/>
      <c r="D172" s="15"/>
      <c r="E172" s="15"/>
      <c r="F172" s="15"/>
      <c r="G172" s="15"/>
      <c r="H172" s="15"/>
      <c r="I172" s="15"/>
      <c r="J172" s="15"/>
      <c r="K172" s="15"/>
      <c r="L172" s="15"/>
      <c r="M172" s="15"/>
      <c r="N172" s="15"/>
      <c r="O172" s="15"/>
      <c r="P172" s="13"/>
      <c r="R172" s="16"/>
      <c r="S172" s="17"/>
    </row>
    <row r="173" spans="1:19">
      <c r="A173" s="14"/>
      <c r="B173" s="15"/>
      <c r="C173" s="15"/>
      <c r="D173" s="15"/>
      <c r="E173" s="15"/>
      <c r="F173" s="15"/>
      <c r="G173" s="15"/>
      <c r="H173" s="15"/>
      <c r="I173" s="15"/>
      <c r="J173" s="15"/>
      <c r="K173" s="15"/>
      <c r="L173" s="15"/>
      <c r="M173" s="15"/>
      <c r="N173" s="15"/>
      <c r="O173" s="15"/>
      <c r="P173" s="13"/>
      <c r="R173" s="16"/>
      <c r="S173" s="17"/>
    </row>
    <row r="174" spans="1:19">
      <c r="A174" s="14"/>
      <c r="B174" s="15"/>
      <c r="C174" s="15"/>
      <c r="D174" s="15"/>
      <c r="E174" s="15"/>
      <c r="F174" s="15"/>
      <c r="G174" s="15"/>
      <c r="H174" s="15"/>
      <c r="I174" s="15"/>
      <c r="J174" s="15"/>
      <c r="K174" s="15"/>
      <c r="L174" s="15"/>
      <c r="M174" s="15"/>
      <c r="N174" s="15"/>
      <c r="O174" s="15"/>
      <c r="P174" s="13"/>
      <c r="R174" s="16"/>
      <c r="S174" s="17"/>
    </row>
    <row r="175" spans="1:19">
      <c r="A175" s="14"/>
      <c r="B175" s="15"/>
      <c r="C175" s="15"/>
      <c r="D175" s="15"/>
      <c r="E175" s="15"/>
      <c r="F175" s="15"/>
      <c r="G175" s="15"/>
      <c r="H175" s="15"/>
      <c r="I175" s="15"/>
      <c r="J175" s="15"/>
      <c r="K175" s="15"/>
      <c r="L175" s="15"/>
      <c r="M175" s="15"/>
      <c r="N175" s="15"/>
      <c r="O175" s="15"/>
      <c r="P175" s="13"/>
      <c r="R175" s="16"/>
      <c r="S175" s="17"/>
    </row>
    <row r="176" spans="1:19">
      <c r="A176" s="14"/>
      <c r="B176" s="15"/>
      <c r="C176" s="15"/>
      <c r="D176" s="15"/>
      <c r="E176" s="15"/>
      <c r="F176" s="15"/>
      <c r="G176" s="15"/>
      <c r="H176" s="15"/>
      <c r="I176" s="15"/>
      <c r="J176" s="15"/>
      <c r="K176" s="15"/>
      <c r="L176" s="15"/>
      <c r="M176" s="15"/>
      <c r="N176" s="15"/>
      <c r="O176" s="15"/>
      <c r="P176" s="13"/>
      <c r="R176" s="16"/>
      <c r="S176" s="17"/>
    </row>
    <row r="177" spans="1:19">
      <c r="A177" s="14"/>
      <c r="B177" s="15"/>
      <c r="C177" s="15"/>
      <c r="D177" s="15"/>
      <c r="E177" s="15"/>
      <c r="F177" s="15"/>
      <c r="G177" s="15"/>
      <c r="H177" s="15"/>
      <c r="I177" s="15"/>
      <c r="J177" s="15"/>
      <c r="K177" s="15"/>
      <c r="L177" s="15"/>
      <c r="M177" s="15"/>
      <c r="N177" s="15"/>
      <c r="O177" s="15"/>
      <c r="P177" s="13"/>
      <c r="R177" s="16"/>
      <c r="S177" s="17"/>
    </row>
    <row r="178" spans="1:19">
      <c r="A178" s="14"/>
      <c r="B178" s="15"/>
      <c r="C178" s="15"/>
      <c r="D178" s="15"/>
      <c r="E178" s="15"/>
      <c r="F178" s="15"/>
      <c r="G178" s="15"/>
      <c r="H178" s="15"/>
      <c r="I178" s="15"/>
      <c r="J178" s="15"/>
      <c r="K178" s="15"/>
      <c r="L178" s="15"/>
      <c r="M178" s="15"/>
      <c r="N178" s="15"/>
      <c r="O178" s="15"/>
      <c r="P178" s="13"/>
      <c r="R178" s="16"/>
      <c r="S178" s="17"/>
    </row>
    <row r="179" spans="1:19">
      <c r="A179" s="18"/>
      <c r="B179" s="15"/>
      <c r="C179" s="15"/>
      <c r="D179" s="15"/>
      <c r="E179" s="15"/>
      <c r="F179" s="15"/>
      <c r="G179" s="15"/>
      <c r="H179" s="15"/>
      <c r="I179" s="15"/>
      <c r="J179" s="15"/>
      <c r="K179" s="15"/>
      <c r="L179" s="15"/>
      <c r="M179" s="15"/>
      <c r="N179" s="15"/>
      <c r="O179" s="15"/>
      <c r="P179" s="13"/>
      <c r="R179" s="16"/>
      <c r="S179" s="17"/>
    </row>
    <row r="180" spans="1:19">
      <c r="A180" s="14"/>
      <c r="B180" s="15"/>
      <c r="C180" s="15"/>
      <c r="D180" s="15"/>
      <c r="E180" s="15"/>
      <c r="F180" s="15"/>
      <c r="G180" s="15"/>
      <c r="H180" s="15"/>
      <c r="I180" s="15"/>
      <c r="J180" s="15"/>
      <c r="K180" s="15"/>
      <c r="L180" s="15"/>
      <c r="M180" s="15"/>
      <c r="N180" s="15"/>
      <c r="O180" s="15"/>
      <c r="P180" s="13"/>
      <c r="R180" s="16"/>
      <c r="S180" s="17"/>
    </row>
    <row r="181" spans="1:19">
      <c r="A181" s="14"/>
      <c r="B181" s="15"/>
      <c r="C181" s="15"/>
      <c r="D181" s="15"/>
      <c r="E181" s="15"/>
      <c r="F181" s="15"/>
      <c r="G181" s="15"/>
      <c r="H181" s="15"/>
      <c r="I181" s="15"/>
      <c r="J181" s="15"/>
      <c r="K181" s="15"/>
      <c r="L181" s="15"/>
      <c r="M181" s="15"/>
      <c r="N181" s="15"/>
      <c r="O181" s="15"/>
      <c r="P181" s="13"/>
      <c r="R181" s="16"/>
      <c r="S181" s="17"/>
    </row>
    <row r="182" spans="1:19">
      <c r="A182" s="19"/>
      <c r="B182" s="15"/>
      <c r="C182" s="15"/>
      <c r="D182" s="15"/>
      <c r="E182" s="15"/>
      <c r="F182" s="15"/>
      <c r="G182" s="15"/>
      <c r="H182" s="15"/>
      <c r="I182" s="15"/>
      <c r="J182" s="15"/>
      <c r="K182" s="15"/>
      <c r="L182" s="15"/>
      <c r="M182" s="15"/>
      <c r="N182" s="15"/>
      <c r="O182" s="15"/>
      <c r="P182" s="13"/>
      <c r="R182" s="16"/>
      <c r="S182" s="17"/>
    </row>
    <row r="183" spans="1:19">
      <c r="A183" s="19"/>
      <c r="B183" s="15"/>
      <c r="C183" s="15"/>
      <c r="D183" s="15"/>
      <c r="E183" s="15"/>
      <c r="F183" s="15"/>
      <c r="G183" s="15"/>
      <c r="H183" s="15"/>
      <c r="I183" s="15"/>
      <c r="J183" s="15"/>
      <c r="K183" s="15"/>
      <c r="L183" s="15"/>
      <c r="M183" s="15"/>
      <c r="N183" s="15"/>
      <c r="O183" s="15"/>
      <c r="P183" s="13"/>
      <c r="R183" s="16"/>
      <c r="S183" s="17"/>
    </row>
    <row r="184" spans="1:19">
      <c r="A184" s="19"/>
      <c r="B184" s="15"/>
      <c r="C184" s="15"/>
      <c r="D184" s="15"/>
      <c r="E184" s="15"/>
      <c r="F184" s="15"/>
      <c r="G184" s="15"/>
      <c r="H184" s="15"/>
      <c r="I184" s="15"/>
      <c r="J184" s="15"/>
      <c r="K184" s="15"/>
      <c r="L184" s="15"/>
      <c r="M184" s="15"/>
      <c r="N184" s="15"/>
      <c r="O184" s="15"/>
      <c r="P184" s="13"/>
      <c r="R184" s="16"/>
      <c r="S184" s="17"/>
    </row>
    <row r="185" spans="1:19">
      <c r="A185" s="19"/>
      <c r="B185" s="15"/>
      <c r="C185" s="15"/>
      <c r="D185" s="15"/>
      <c r="E185" s="15"/>
      <c r="F185" s="15"/>
      <c r="G185" s="15"/>
      <c r="H185" s="15"/>
      <c r="I185" s="15"/>
      <c r="J185" s="15"/>
      <c r="K185" s="15"/>
      <c r="L185" s="15"/>
      <c r="M185" s="15"/>
      <c r="N185" s="15"/>
      <c r="O185" s="15"/>
      <c r="P185" s="13"/>
      <c r="R185" s="16"/>
      <c r="S185" s="17"/>
    </row>
    <row r="186" spans="1:19">
      <c r="A186" s="19"/>
      <c r="B186" s="15"/>
      <c r="C186" s="15"/>
      <c r="D186" s="15"/>
      <c r="E186" s="15"/>
      <c r="F186" s="15"/>
      <c r="G186" s="15"/>
      <c r="H186" s="15"/>
      <c r="I186" s="15"/>
      <c r="J186" s="15"/>
      <c r="K186" s="15"/>
      <c r="L186" s="15"/>
      <c r="M186" s="15"/>
      <c r="N186" s="15"/>
      <c r="O186" s="15"/>
      <c r="P186" s="13"/>
      <c r="R186" s="16"/>
      <c r="S186" s="17"/>
    </row>
    <row r="187" spans="1:19">
      <c r="A187" s="14"/>
      <c r="B187" s="15"/>
      <c r="C187" s="15"/>
      <c r="D187" s="15"/>
      <c r="E187" s="15"/>
      <c r="F187" s="15"/>
      <c r="G187" s="15"/>
      <c r="H187" s="15"/>
      <c r="I187" s="15"/>
      <c r="J187" s="15"/>
      <c r="K187" s="15"/>
      <c r="L187" s="15"/>
      <c r="M187" s="15"/>
      <c r="N187" s="15"/>
      <c r="O187" s="15"/>
      <c r="P187" s="13"/>
      <c r="R187" s="16"/>
      <c r="S187" s="17"/>
    </row>
    <row r="188" spans="1:19">
      <c r="A188" s="14"/>
      <c r="B188" s="15"/>
      <c r="C188" s="15"/>
      <c r="D188" s="15"/>
      <c r="E188" s="15"/>
      <c r="F188" s="15"/>
      <c r="G188" s="15"/>
      <c r="H188" s="15"/>
      <c r="I188" s="15"/>
      <c r="J188" s="15"/>
      <c r="K188" s="15"/>
      <c r="L188" s="15"/>
      <c r="M188" s="15"/>
      <c r="N188" s="15"/>
      <c r="O188" s="15"/>
      <c r="P188" s="13"/>
      <c r="R188" s="16"/>
      <c r="S188" s="17"/>
    </row>
    <row r="189" spans="1:19" ht="15" customHeight="1">
      <c r="A189" s="14"/>
      <c r="B189" s="15"/>
      <c r="C189" s="15"/>
      <c r="D189" s="15"/>
      <c r="E189" s="15"/>
      <c r="F189" s="15"/>
      <c r="G189" s="15"/>
      <c r="H189" s="15"/>
      <c r="I189" s="15"/>
      <c r="J189" s="15"/>
      <c r="K189" s="15"/>
      <c r="L189" s="15"/>
      <c r="M189" s="15"/>
      <c r="N189" s="15"/>
      <c r="O189" s="15"/>
      <c r="P189" s="13"/>
      <c r="R189" s="16"/>
      <c r="S189" s="17"/>
    </row>
    <row r="190" spans="1:19">
      <c r="A190" s="14"/>
      <c r="B190" s="15"/>
      <c r="C190" s="15"/>
      <c r="D190" s="15"/>
      <c r="E190" s="15"/>
      <c r="F190" s="15"/>
      <c r="G190" s="15"/>
      <c r="H190" s="15"/>
      <c r="I190" s="15"/>
      <c r="J190" s="15"/>
      <c r="K190" s="15"/>
      <c r="L190" s="15"/>
      <c r="M190" s="15"/>
      <c r="N190" s="15"/>
      <c r="O190" s="15"/>
      <c r="P190" s="13"/>
      <c r="R190" s="16"/>
      <c r="S190" s="17"/>
    </row>
    <row r="191" spans="1:19" ht="15" customHeight="1">
      <c r="A191" s="14"/>
      <c r="B191" s="15"/>
      <c r="C191" s="15"/>
      <c r="D191" s="15"/>
      <c r="E191" s="15"/>
      <c r="F191" s="15"/>
      <c r="G191" s="15"/>
      <c r="H191" s="15"/>
      <c r="I191" s="15"/>
      <c r="J191" s="15"/>
      <c r="K191" s="15"/>
      <c r="L191" s="15"/>
      <c r="M191" s="15"/>
      <c r="N191" s="15"/>
      <c r="O191" s="15"/>
      <c r="P191" s="13"/>
      <c r="R191" s="16"/>
      <c r="S191" s="17"/>
    </row>
    <row r="192" spans="1:19" ht="15" customHeight="1">
      <c r="A192" s="14"/>
      <c r="B192" s="15"/>
      <c r="C192" s="15"/>
      <c r="D192" s="15"/>
      <c r="E192" s="15"/>
      <c r="F192" s="15"/>
      <c r="G192" s="15"/>
      <c r="H192" s="15"/>
      <c r="I192" s="15"/>
      <c r="J192" s="15"/>
      <c r="K192" s="15"/>
      <c r="L192" s="15"/>
      <c r="M192" s="15"/>
      <c r="N192" s="15"/>
      <c r="O192" s="15"/>
      <c r="P192" s="13"/>
      <c r="R192" s="16"/>
      <c r="S192" s="17"/>
    </row>
    <row r="193" spans="1:19">
      <c r="A193" s="14"/>
      <c r="B193" s="15"/>
      <c r="C193" s="15"/>
      <c r="D193" s="15"/>
      <c r="E193" s="15"/>
      <c r="F193" s="15"/>
      <c r="G193" s="15"/>
      <c r="H193" s="15"/>
      <c r="I193" s="15"/>
      <c r="J193" s="15"/>
      <c r="K193" s="15"/>
      <c r="L193" s="15"/>
      <c r="M193" s="15"/>
      <c r="N193" s="15"/>
      <c r="O193" s="15"/>
      <c r="P193" s="13"/>
      <c r="R193" s="16"/>
      <c r="S193" s="17"/>
    </row>
    <row r="194" spans="1:19" ht="15" customHeight="1">
      <c r="A194" s="14"/>
      <c r="B194" s="15"/>
      <c r="C194" s="15"/>
      <c r="D194" s="15"/>
      <c r="E194" s="15"/>
      <c r="F194" s="15"/>
      <c r="G194" s="15"/>
      <c r="H194" s="15"/>
      <c r="I194" s="15"/>
      <c r="J194" s="15"/>
      <c r="K194" s="15"/>
      <c r="L194" s="15"/>
      <c r="M194" s="15"/>
      <c r="N194" s="15"/>
      <c r="O194" s="15"/>
      <c r="P194" s="13"/>
      <c r="R194" s="16"/>
      <c r="S194" s="17"/>
    </row>
    <row r="195" spans="1:19">
      <c r="A195" s="18"/>
      <c r="B195" s="15"/>
      <c r="C195" s="15"/>
      <c r="D195" s="15"/>
      <c r="E195" s="15"/>
      <c r="F195" s="15"/>
      <c r="G195" s="15"/>
      <c r="H195" s="15"/>
      <c r="I195" s="15"/>
      <c r="J195" s="15"/>
      <c r="K195" s="15"/>
      <c r="L195" s="15"/>
      <c r="M195" s="15"/>
      <c r="N195" s="15"/>
      <c r="O195" s="15"/>
      <c r="P195" s="13"/>
      <c r="R195" s="16"/>
      <c r="S195" s="17"/>
    </row>
    <row r="196" spans="1:19" ht="15" customHeight="1">
      <c r="A196" s="14"/>
      <c r="B196" s="15"/>
      <c r="C196" s="15"/>
      <c r="D196" s="15"/>
      <c r="E196" s="15"/>
      <c r="F196" s="15"/>
      <c r="G196" s="15"/>
      <c r="H196" s="15"/>
      <c r="I196" s="15"/>
      <c r="J196" s="15"/>
      <c r="K196" s="15"/>
      <c r="L196" s="15"/>
      <c r="M196" s="15"/>
      <c r="N196" s="15"/>
      <c r="O196" s="15"/>
      <c r="P196" s="13"/>
      <c r="R196" s="16"/>
      <c r="S196" s="17"/>
    </row>
    <row r="197" spans="1:19">
      <c r="A197" s="14"/>
      <c r="B197" s="15"/>
      <c r="C197" s="15"/>
      <c r="D197" s="15"/>
      <c r="E197" s="15"/>
      <c r="F197" s="15"/>
      <c r="G197" s="15"/>
      <c r="H197" s="15"/>
      <c r="I197" s="15"/>
      <c r="J197" s="15"/>
      <c r="K197" s="15"/>
      <c r="L197" s="15"/>
      <c r="M197" s="15"/>
      <c r="N197" s="15"/>
      <c r="O197" s="15"/>
      <c r="P197" s="13"/>
      <c r="R197" s="16"/>
      <c r="S197" s="17"/>
    </row>
    <row r="198" spans="1:19" ht="15" customHeight="1">
      <c r="A198" s="14"/>
      <c r="B198" s="15"/>
      <c r="C198" s="15"/>
      <c r="D198" s="15"/>
      <c r="E198" s="15"/>
      <c r="F198" s="15"/>
      <c r="G198" s="15"/>
      <c r="H198" s="15"/>
      <c r="I198" s="15"/>
      <c r="J198" s="15"/>
      <c r="K198" s="15"/>
      <c r="L198" s="15"/>
      <c r="M198" s="15"/>
      <c r="N198" s="15"/>
      <c r="O198" s="15"/>
      <c r="P198" s="13"/>
      <c r="R198" s="16"/>
      <c r="S198" s="17"/>
    </row>
    <row r="199" spans="1:19">
      <c r="A199" s="14"/>
      <c r="B199" s="15"/>
      <c r="C199" s="15"/>
      <c r="D199" s="15"/>
      <c r="E199" s="15"/>
      <c r="F199" s="15"/>
      <c r="G199" s="15"/>
      <c r="H199" s="15"/>
      <c r="I199" s="15"/>
      <c r="J199" s="15"/>
      <c r="K199" s="15"/>
      <c r="L199" s="15"/>
      <c r="M199" s="15"/>
      <c r="N199" s="15"/>
      <c r="O199" s="15"/>
      <c r="P199" s="13"/>
      <c r="R199" s="16"/>
      <c r="S199" s="17"/>
    </row>
    <row r="200" spans="1:19" ht="15" customHeight="1">
      <c r="A200" s="14"/>
      <c r="B200" s="15"/>
      <c r="C200" s="15"/>
      <c r="D200" s="15"/>
      <c r="E200" s="15"/>
      <c r="F200" s="15"/>
      <c r="G200" s="15"/>
      <c r="H200" s="15"/>
      <c r="I200" s="15"/>
      <c r="J200" s="15"/>
      <c r="K200" s="15"/>
      <c r="L200" s="15"/>
      <c r="M200" s="15"/>
      <c r="N200" s="15"/>
      <c r="O200" s="15"/>
      <c r="P200" s="13"/>
      <c r="R200" s="16"/>
      <c r="S200" s="17"/>
    </row>
    <row r="201" spans="1:19">
      <c r="A201" s="14"/>
      <c r="B201" s="15"/>
      <c r="C201" s="15"/>
      <c r="D201" s="15"/>
      <c r="E201" s="15"/>
      <c r="F201" s="15"/>
      <c r="G201" s="15"/>
      <c r="H201" s="15"/>
      <c r="I201" s="15"/>
      <c r="J201" s="15"/>
      <c r="K201" s="15"/>
      <c r="L201" s="15"/>
      <c r="M201" s="15"/>
      <c r="N201" s="15"/>
      <c r="O201" s="15"/>
      <c r="P201" s="13"/>
      <c r="R201" s="16"/>
      <c r="S201" s="17"/>
    </row>
    <row r="202" spans="1:19">
      <c r="A202" s="14"/>
      <c r="B202" s="15"/>
      <c r="C202" s="15"/>
      <c r="D202" s="15"/>
      <c r="E202" s="15"/>
      <c r="F202" s="15"/>
      <c r="G202" s="15"/>
      <c r="H202" s="15"/>
      <c r="I202" s="15"/>
      <c r="J202" s="15"/>
      <c r="K202" s="15"/>
      <c r="L202" s="15"/>
      <c r="M202" s="15"/>
      <c r="N202" s="15"/>
      <c r="O202" s="15"/>
      <c r="P202" s="13"/>
      <c r="R202" s="16"/>
      <c r="S202" s="17"/>
    </row>
    <row r="203" spans="1:19">
      <c r="A203" s="18"/>
      <c r="B203" s="15"/>
      <c r="C203" s="15"/>
      <c r="D203" s="15"/>
      <c r="E203" s="15"/>
      <c r="F203" s="15"/>
      <c r="G203" s="15"/>
      <c r="H203" s="15"/>
      <c r="I203" s="15"/>
      <c r="J203" s="15"/>
      <c r="K203" s="15"/>
      <c r="L203" s="15"/>
      <c r="M203" s="15"/>
      <c r="N203" s="15"/>
      <c r="O203" s="15"/>
      <c r="P203" s="13"/>
      <c r="R203" s="16"/>
      <c r="S203" s="17"/>
    </row>
    <row r="204" spans="1:19">
      <c r="A204" s="14"/>
      <c r="B204" s="15"/>
      <c r="C204" s="15"/>
      <c r="D204" s="15"/>
      <c r="E204" s="15"/>
      <c r="F204" s="15"/>
      <c r="G204" s="15"/>
      <c r="H204" s="15"/>
      <c r="I204" s="15"/>
      <c r="J204" s="15"/>
      <c r="K204" s="15"/>
      <c r="L204" s="15"/>
      <c r="M204" s="15"/>
      <c r="N204" s="15"/>
      <c r="O204" s="15"/>
      <c r="P204" s="13"/>
      <c r="R204" s="16"/>
      <c r="S204" s="17"/>
    </row>
    <row r="205" spans="1:19" ht="15" customHeight="1">
      <c r="A205" s="14"/>
      <c r="B205" s="15"/>
      <c r="C205" s="15"/>
      <c r="D205" s="15"/>
      <c r="E205" s="15"/>
      <c r="F205" s="15"/>
      <c r="G205" s="15"/>
      <c r="H205" s="15"/>
      <c r="I205" s="15"/>
      <c r="J205" s="15"/>
      <c r="K205" s="15"/>
      <c r="L205" s="15"/>
      <c r="M205" s="15"/>
      <c r="N205" s="15"/>
      <c r="O205" s="15"/>
      <c r="P205" s="13"/>
      <c r="R205" s="16"/>
      <c r="S205" s="17"/>
    </row>
    <row r="206" spans="1:19" ht="15" customHeight="1">
      <c r="A206" s="14"/>
      <c r="B206" s="15"/>
      <c r="C206" s="15"/>
      <c r="D206" s="15"/>
      <c r="E206" s="15"/>
      <c r="F206" s="15"/>
      <c r="G206" s="15"/>
      <c r="H206" s="15"/>
      <c r="I206" s="15"/>
      <c r="J206" s="15"/>
      <c r="K206" s="15"/>
      <c r="L206" s="15"/>
      <c r="M206" s="15"/>
      <c r="N206" s="15"/>
      <c r="O206" s="15"/>
      <c r="P206" s="13"/>
      <c r="R206" s="16"/>
      <c r="S206" s="17"/>
    </row>
    <row r="207" spans="1:19" s="21" customFormat="1">
      <c r="A207" s="20"/>
      <c r="B207" s="20"/>
      <c r="C207" s="20"/>
      <c r="D207" s="20"/>
      <c r="E207" s="20"/>
      <c r="F207" s="20"/>
      <c r="G207" s="20"/>
      <c r="H207" s="20"/>
      <c r="I207" s="20"/>
      <c r="J207" s="20"/>
      <c r="K207" s="20"/>
      <c r="L207" s="20"/>
      <c r="M207" s="20"/>
      <c r="N207" s="20"/>
      <c r="O207" s="20"/>
      <c r="P207" s="13"/>
      <c r="R207" s="16"/>
      <c r="S207" s="17"/>
    </row>
    <row r="208" spans="1:19" s="21" customFormat="1">
      <c r="A208" s="20"/>
      <c r="B208" s="20"/>
      <c r="C208" s="20"/>
      <c r="D208" s="20"/>
      <c r="E208" s="20"/>
      <c r="F208" s="20"/>
      <c r="G208" s="20"/>
      <c r="H208" s="20"/>
      <c r="I208" s="20"/>
      <c r="J208" s="20"/>
      <c r="K208" s="20"/>
      <c r="L208" s="20"/>
      <c r="M208" s="20"/>
      <c r="N208" s="20"/>
      <c r="O208" s="20"/>
      <c r="P208" s="13"/>
      <c r="R208" s="16"/>
      <c r="S208" s="17"/>
    </row>
    <row r="209" spans="1:19" s="22" customFormat="1">
      <c r="A209" s="20"/>
      <c r="B209" s="20"/>
      <c r="C209" s="20"/>
      <c r="D209" s="20"/>
      <c r="E209" s="20"/>
      <c r="F209" s="20"/>
      <c r="G209" s="20"/>
      <c r="H209" s="20"/>
      <c r="I209" s="20"/>
      <c r="J209" s="20"/>
      <c r="K209" s="20"/>
      <c r="L209" s="20"/>
      <c r="M209" s="20"/>
      <c r="N209" s="20"/>
      <c r="O209" s="20"/>
      <c r="P209" s="13"/>
      <c r="R209" s="16"/>
      <c r="S209" s="17"/>
    </row>
    <row r="210" spans="1:19" s="22" customFormat="1">
      <c r="A210" s="20"/>
      <c r="B210" s="20"/>
      <c r="C210" s="20"/>
      <c r="D210" s="20"/>
      <c r="E210" s="20"/>
      <c r="F210" s="20"/>
      <c r="G210" s="20"/>
      <c r="H210" s="20"/>
      <c r="I210" s="20"/>
      <c r="J210" s="20"/>
      <c r="K210" s="20"/>
      <c r="L210" s="20"/>
      <c r="M210" s="20"/>
      <c r="N210" s="20"/>
      <c r="O210" s="20"/>
      <c r="P210" s="13"/>
      <c r="R210" s="16"/>
      <c r="S210" s="17"/>
    </row>
    <row r="211" spans="1:19" s="22" customFormat="1">
      <c r="A211" s="20"/>
      <c r="B211" s="20"/>
      <c r="C211" s="20"/>
      <c r="D211" s="20"/>
      <c r="E211" s="20"/>
      <c r="F211" s="20"/>
      <c r="G211" s="20"/>
      <c r="H211" s="20"/>
      <c r="I211" s="20"/>
      <c r="J211" s="20"/>
      <c r="K211" s="20"/>
      <c r="L211" s="20"/>
      <c r="M211" s="20"/>
      <c r="N211" s="20"/>
      <c r="O211" s="20"/>
      <c r="P211" s="13"/>
      <c r="R211" s="16"/>
      <c r="S211" s="17"/>
    </row>
    <row r="212" spans="1:19" s="12" customFormat="1">
      <c r="A212" s="20"/>
      <c r="B212" s="20"/>
      <c r="C212" s="20"/>
      <c r="D212" s="20"/>
      <c r="E212" s="20"/>
      <c r="F212" s="20"/>
      <c r="G212" s="20"/>
      <c r="H212" s="20"/>
      <c r="I212" s="20"/>
      <c r="J212" s="20"/>
      <c r="K212" s="20"/>
      <c r="L212" s="20"/>
      <c r="M212" s="20"/>
      <c r="N212" s="20"/>
      <c r="O212" s="20"/>
      <c r="P212" s="13"/>
      <c r="R212" s="16"/>
      <c r="S212" s="17"/>
    </row>
    <row r="213" spans="1:19" s="12" customFormat="1">
      <c r="A213" s="20"/>
      <c r="B213" s="20"/>
      <c r="C213" s="20"/>
      <c r="D213" s="20"/>
      <c r="E213" s="20"/>
      <c r="F213" s="20"/>
      <c r="G213" s="20"/>
      <c r="H213" s="20"/>
      <c r="I213" s="20"/>
      <c r="J213" s="20"/>
      <c r="K213" s="20"/>
      <c r="L213" s="20"/>
      <c r="M213" s="20"/>
      <c r="N213" s="20"/>
      <c r="O213" s="20"/>
      <c r="P213" s="13"/>
      <c r="R213" s="16"/>
      <c r="S213" s="17"/>
    </row>
    <row r="214" spans="1:19" s="12" customFormat="1">
      <c r="A214" s="20"/>
      <c r="B214" s="20"/>
      <c r="C214" s="20"/>
      <c r="D214" s="20"/>
      <c r="E214" s="20"/>
      <c r="F214" s="20"/>
      <c r="G214" s="20"/>
      <c r="H214" s="20"/>
      <c r="I214" s="20"/>
      <c r="J214" s="20"/>
      <c r="K214" s="20"/>
      <c r="L214" s="20"/>
      <c r="M214" s="20"/>
      <c r="N214" s="20"/>
      <c r="O214" s="20"/>
      <c r="P214" s="13"/>
      <c r="R214" s="16"/>
      <c r="S214" s="17"/>
    </row>
    <row r="215" spans="1:19" s="12" customFormat="1">
      <c r="A215" s="20"/>
      <c r="B215" s="20"/>
      <c r="C215" s="20"/>
      <c r="D215" s="20"/>
      <c r="E215" s="20"/>
      <c r="F215" s="20"/>
      <c r="G215" s="20"/>
      <c r="H215" s="20"/>
      <c r="I215" s="20"/>
      <c r="J215" s="20"/>
      <c r="K215" s="20"/>
      <c r="L215" s="20"/>
      <c r="M215" s="20"/>
      <c r="N215" s="20"/>
      <c r="O215" s="20"/>
      <c r="P215" s="13"/>
      <c r="R215" s="16"/>
      <c r="S215" s="17"/>
    </row>
    <row r="216" spans="1:19" s="12" customFormat="1">
      <c r="A216" s="20"/>
      <c r="B216" s="20"/>
      <c r="C216" s="20"/>
      <c r="D216" s="20"/>
      <c r="E216" s="20"/>
      <c r="F216" s="20"/>
      <c r="G216" s="20"/>
      <c r="H216" s="20"/>
      <c r="I216" s="20"/>
      <c r="J216" s="20"/>
      <c r="K216" s="20"/>
      <c r="L216" s="20"/>
      <c r="M216" s="20"/>
      <c r="N216" s="20"/>
      <c r="O216" s="20"/>
      <c r="P216" s="13"/>
      <c r="R216" s="16"/>
      <c r="S216" s="17"/>
    </row>
    <row r="217" spans="1:19" s="12" customFormat="1">
      <c r="A217" s="14"/>
      <c r="H217"/>
      <c r="I217"/>
      <c r="J217"/>
      <c r="K217"/>
      <c r="L217"/>
      <c r="M217"/>
      <c r="R217" s="16"/>
    </row>
    <row r="218" spans="1:19" s="12" customFormat="1">
      <c r="A218" s="14"/>
      <c r="H218"/>
      <c r="I218"/>
      <c r="J218"/>
      <c r="K218"/>
      <c r="L218"/>
      <c r="M218"/>
    </row>
    <row r="219" spans="1:19" s="12" customFormat="1">
      <c r="H219"/>
      <c r="I219"/>
      <c r="J219"/>
      <c r="K219"/>
      <c r="L219"/>
      <c r="M219"/>
    </row>
    <row r="220" spans="1:19" s="22" customFormat="1">
      <c r="A220" s="20"/>
      <c r="B220" s="20"/>
      <c r="C220" s="20"/>
      <c r="D220" s="20"/>
      <c r="E220" s="20"/>
      <c r="F220" s="20"/>
      <c r="G220" s="20"/>
      <c r="H220" s="20"/>
      <c r="I220" s="20"/>
      <c r="J220" s="20"/>
      <c r="K220" s="20"/>
      <c r="L220" s="20"/>
      <c r="M220" s="20"/>
      <c r="N220" s="20"/>
      <c r="O220" s="20"/>
    </row>
    <row r="221" spans="1:19" s="12" customFormat="1">
      <c r="H221"/>
      <c r="I221"/>
      <c r="J221"/>
      <c r="K221"/>
      <c r="L221"/>
      <c r="M221"/>
    </row>
    <row r="222" spans="1:19" s="12" customFormat="1">
      <c r="H222"/>
      <c r="I222"/>
      <c r="J222"/>
      <c r="K222"/>
      <c r="L222"/>
      <c r="M222"/>
    </row>
    <row r="223" spans="1:19" s="12" customFormat="1">
      <c r="H223"/>
      <c r="I223"/>
      <c r="J223"/>
      <c r="K223"/>
      <c r="L223"/>
      <c r="M223"/>
    </row>
    <row r="224" spans="1:19" s="12" customFormat="1">
      <c r="H224"/>
      <c r="I224"/>
      <c r="J224"/>
      <c r="K224"/>
      <c r="L224"/>
      <c r="M224"/>
    </row>
    <row r="225" spans="8:13" s="12" customFormat="1">
      <c r="H225"/>
      <c r="I225"/>
      <c r="J225"/>
      <c r="K225"/>
      <c r="L225"/>
      <c r="M225"/>
    </row>
    <row r="226" spans="8:13" s="12" customFormat="1">
      <c r="H226"/>
      <c r="I226"/>
      <c r="J226"/>
      <c r="K226"/>
      <c r="L226"/>
      <c r="M226"/>
    </row>
    <row r="227" spans="8:13" s="12" customFormat="1">
      <c r="H227"/>
      <c r="I227"/>
      <c r="J227"/>
      <c r="K227"/>
      <c r="L227"/>
      <c r="M227"/>
    </row>
    <row r="228" spans="8:13" s="12" customFormat="1">
      <c r="H228"/>
      <c r="I228"/>
      <c r="J228"/>
      <c r="K228"/>
      <c r="L228"/>
      <c r="M228"/>
    </row>
    <row r="229" spans="8:13" s="12" customFormat="1">
      <c r="H229"/>
      <c r="I229"/>
      <c r="J229"/>
      <c r="K229"/>
      <c r="L229"/>
      <c r="M229"/>
    </row>
    <row r="230" spans="8:13" s="12" customFormat="1">
      <c r="H230"/>
      <c r="I230"/>
      <c r="J230"/>
      <c r="K230"/>
      <c r="L230"/>
      <c r="M230"/>
    </row>
    <row r="231" spans="8:13" s="12" customFormat="1">
      <c r="H231"/>
      <c r="I231"/>
      <c r="J231"/>
      <c r="K231"/>
      <c r="L231"/>
      <c r="M231"/>
    </row>
    <row r="232" spans="8:13" s="12" customFormat="1">
      <c r="H232"/>
      <c r="I232"/>
      <c r="J232"/>
      <c r="K232"/>
      <c r="L232"/>
      <c r="M232"/>
    </row>
    <row r="233" spans="8:13" s="12" customFormat="1">
      <c r="H233"/>
      <c r="I233"/>
      <c r="J233"/>
      <c r="K233"/>
      <c r="L233"/>
      <c r="M233"/>
    </row>
    <row r="234" spans="8:13" s="12" customFormat="1">
      <c r="H234"/>
      <c r="I234"/>
      <c r="J234"/>
      <c r="K234"/>
      <c r="L234"/>
      <c r="M234"/>
    </row>
    <row r="235" spans="8:13" s="12" customFormat="1">
      <c r="H235"/>
      <c r="I235"/>
      <c r="J235"/>
      <c r="K235"/>
      <c r="L235"/>
      <c r="M235"/>
    </row>
    <row r="236" spans="8:13" s="12" customFormat="1">
      <c r="H236"/>
      <c r="I236"/>
      <c r="J236"/>
      <c r="K236"/>
      <c r="L236"/>
      <c r="M236"/>
    </row>
    <row r="237" spans="8:13" s="12" customFormat="1">
      <c r="H237"/>
      <c r="I237"/>
      <c r="J237"/>
      <c r="K237"/>
      <c r="L237"/>
      <c r="M237"/>
    </row>
    <row r="238" spans="8:13" s="12" customFormat="1">
      <c r="H238"/>
      <c r="I238"/>
      <c r="J238"/>
      <c r="K238"/>
      <c r="L238"/>
      <c r="M238"/>
    </row>
    <row r="239" spans="8:13" s="12" customFormat="1">
      <c r="H239"/>
      <c r="I239"/>
      <c r="J239"/>
      <c r="K239"/>
      <c r="L239"/>
      <c r="M239"/>
    </row>
    <row r="240" spans="8:13" s="12" customFormat="1">
      <c r="H240"/>
      <c r="I240"/>
      <c r="J240"/>
      <c r="K240"/>
      <c r="L240"/>
      <c r="M240"/>
    </row>
    <row r="241" spans="8:13" s="12" customFormat="1">
      <c r="H241"/>
      <c r="I241"/>
      <c r="J241"/>
      <c r="K241"/>
      <c r="L241"/>
      <c r="M241"/>
    </row>
    <row r="242" spans="8:13" s="12" customFormat="1">
      <c r="H242"/>
      <c r="I242"/>
      <c r="J242"/>
      <c r="K242"/>
      <c r="L242"/>
      <c r="M242"/>
    </row>
    <row r="243" spans="8:13" s="12" customFormat="1">
      <c r="H243"/>
      <c r="I243"/>
      <c r="J243"/>
      <c r="K243"/>
      <c r="L243"/>
      <c r="M243"/>
    </row>
    <row r="244" spans="8:13" s="12" customFormat="1">
      <c r="H244"/>
      <c r="I244"/>
      <c r="J244"/>
      <c r="K244"/>
      <c r="L244"/>
      <c r="M244"/>
    </row>
  </sheetData>
  <pageMargins left="0.7" right="0.7" top="0.75" bottom="0.75" header="0.3" footer="0.3"/>
  <pageSetup paperSize="9" orientation="portrait"/>
  <drawing r:id="rId1"/>
</worksheet>
</file>

<file path=xl/worksheets/sheet8.xml><?xml version="1.0" encoding="utf-8"?>
<worksheet xmlns="http://schemas.openxmlformats.org/spreadsheetml/2006/main" xmlns:r="http://schemas.openxmlformats.org/officeDocument/2006/relationships">
  <dimension ref="A1:N16"/>
  <sheetViews>
    <sheetView topLeftCell="A6" workbookViewId="0">
      <selection activeCell="A20" sqref="A20"/>
    </sheetView>
  </sheetViews>
  <sheetFormatPr defaultRowHeight="15"/>
  <cols>
    <col min="1" max="1" width="37.85546875" customWidth="1"/>
    <col min="2" max="2" width="13.7109375" customWidth="1"/>
    <col min="3" max="3" width="14.140625" customWidth="1"/>
    <col min="4" max="14" width="13.7109375" customWidth="1"/>
  </cols>
  <sheetData>
    <row r="1" spans="1:14" hidden="1">
      <c r="B1" t="s">
        <v>298</v>
      </c>
      <c r="C1" t="s">
        <v>299</v>
      </c>
      <c r="D1" t="s">
        <v>299</v>
      </c>
      <c r="I1" t="s">
        <v>298</v>
      </c>
      <c r="J1" t="s">
        <v>298</v>
      </c>
      <c r="K1" t="s">
        <v>298</v>
      </c>
      <c r="L1" t="s">
        <v>298</v>
      </c>
      <c r="M1" t="s">
        <v>298</v>
      </c>
      <c r="N1" t="s">
        <v>298</v>
      </c>
    </row>
    <row r="2" spans="1:14" hidden="1">
      <c r="B2">
        <v>2002</v>
      </c>
      <c r="C2">
        <v>2003</v>
      </c>
      <c r="D2" t="s">
        <v>300</v>
      </c>
      <c r="E2">
        <v>2005</v>
      </c>
      <c r="F2">
        <v>2006</v>
      </c>
      <c r="G2">
        <v>2007</v>
      </c>
      <c r="H2">
        <v>2008</v>
      </c>
      <c r="I2">
        <v>2009</v>
      </c>
      <c r="J2">
        <v>2010</v>
      </c>
      <c r="K2">
        <v>2011</v>
      </c>
      <c r="L2">
        <v>2012</v>
      </c>
      <c r="M2">
        <v>2013</v>
      </c>
      <c r="N2">
        <v>2014</v>
      </c>
    </row>
    <row r="3" spans="1:14" hidden="1">
      <c r="A3" t="s">
        <v>301</v>
      </c>
      <c r="B3" s="35">
        <v>1780509639</v>
      </c>
      <c r="C3" s="23">
        <v>1995143982</v>
      </c>
      <c r="D3" s="23">
        <v>72841021</v>
      </c>
      <c r="E3" s="3"/>
      <c r="F3" s="23">
        <v>119769805</v>
      </c>
      <c r="G3" s="3"/>
      <c r="H3" s="3">
        <f>81321254
+404319728</f>
        <v>485640982</v>
      </c>
      <c r="I3" s="3">
        <v>664923055</v>
      </c>
      <c r="J3" s="36">
        <v>774508310</v>
      </c>
      <c r="K3" s="3">
        <v>582318627</v>
      </c>
      <c r="L3" s="3">
        <v>448551322</v>
      </c>
      <c r="M3" s="3">
        <v>474428380</v>
      </c>
      <c r="N3" s="3">
        <v>406429895</v>
      </c>
    </row>
    <row r="4" spans="1:14" hidden="1">
      <c r="A4" t="s">
        <v>302</v>
      </c>
      <c r="B4" s="35">
        <v>1196693956</v>
      </c>
      <c r="C4" s="23">
        <v>300520472</v>
      </c>
      <c r="D4" s="23">
        <v>26511074</v>
      </c>
      <c r="E4" s="3"/>
      <c r="F4" s="23">
        <v>63620911</v>
      </c>
      <c r="G4" s="3"/>
      <c r="H4" s="3">
        <f>75038024
+201952864</f>
        <v>276990888</v>
      </c>
      <c r="I4" s="3">
        <v>507723836</v>
      </c>
      <c r="J4" s="3">
        <v>505299903</v>
      </c>
      <c r="K4" s="3">
        <v>422818462</v>
      </c>
      <c r="L4" s="3">
        <v>222685419</v>
      </c>
      <c r="M4" s="3">
        <v>357386642</v>
      </c>
      <c r="N4" s="3"/>
    </row>
    <row r="5" spans="1:14" hidden="1">
      <c r="A5" t="s">
        <v>303</v>
      </c>
      <c r="B5" s="3">
        <f>B3-B4</f>
        <v>583815683</v>
      </c>
      <c r="C5" s="3">
        <f t="shared" ref="C5:N5" si="0">C3-C4</f>
        <v>1694623510</v>
      </c>
      <c r="D5" s="3">
        <f t="shared" si="0"/>
        <v>46329947</v>
      </c>
      <c r="E5" s="3">
        <f t="shared" si="0"/>
        <v>0</v>
      </c>
      <c r="F5" s="3">
        <f t="shared" si="0"/>
        <v>56148894</v>
      </c>
      <c r="G5" s="3">
        <f t="shared" si="0"/>
        <v>0</v>
      </c>
      <c r="H5" s="3">
        <f t="shared" si="0"/>
        <v>208650094</v>
      </c>
      <c r="I5" s="3">
        <f t="shared" si="0"/>
        <v>157199219</v>
      </c>
      <c r="J5" s="3">
        <f t="shared" si="0"/>
        <v>269208407</v>
      </c>
      <c r="K5" s="3">
        <f t="shared" si="0"/>
        <v>159500165</v>
      </c>
      <c r="L5" s="3">
        <f t="shared" si="0"/>
        <v>225865903</v>
      </c>
      <c r="M5" s="3">
        <f t="shared" si="0"/>
        <v>117041738</v>
      </c>
      <c r="N5" s="3">
        <f t="shared" si="0"/>
        <v>406429895</v>
      </c>
    </row>
    <row r="6" spans="1:14">
      <c r="A6" s="43" t="s">
        <v>427</v>
      </c>
    </row>
    <row r="7" spans="1:14">
      <c r="A7" s="43" t="s">
        <v>406</v>
      </c>
    </row>
    <row r="8" spans="1:14" s="24" customFormat="1">
      <c r="B8" s="24">
        <v>2002</v>
      </c>
      <c r="C8" s="24">
        <v>2003</v>
      </c>
      <c r="D8" s="24">
        <v>2004</v>
      </c>
      <c r="E8" s="24">
        <v>2005</v>
      </c>
      <c r="F8" s="24">
        <v>2006</v>
      </c>
      <c r="G8" s="24">
        <v>2007</v>
      </c>
      <c r="H8" s="24">
        <v>2008</v>
      </c>
      <c r="I8" s="24">
        <v>2009</v>
      </c>
      <c r="J8" s="24">
        <v>2010</v>
      </c>
      <c r="K8" s="24">
        <v>2011</v>
      </c>
      <c r="L8" s="24">
        <v>2012</v>
      </c>
      <c r="M8" s="24">
        <v>2013</v>
      </c>
      <c r="N8" s="24">
        <v>2014</v>
      </c>
    </row>
    <row r="9" spans="1:14">
      <c r="A9" t="s">
        <v>301</v>
      </c>
      <c r="B9" s="9">
        <f>B3/1000000</f>
        <v>1780.5096390000001</v>
      </c>
      <c r="C9" s="9">
        <f t="shared" ref="C9:N11" si="1">C3/1000000</f>
        <v>1995.1439820000001</v>
      </c>
      <c r="D9" s="9">
        <f t="shared" si="1"/>
        <v>72.841020999999998</v>
      </c>
      <c r="E9" s="9">
        <f t="shared" si="1"/>
        <v>0</v>
      </c>
      <c r="F9" s="9">
        <f t="shared" si="1"/>
        <v>119.76980500000001</v>
      </c>
      <c r="G9" s="9">
        <f t="shared" si="1"/>
        <v>0</v>
      </c>
      <c r="H9" s="9">
        <f t="shared" si="1"/>
        <v>485.64098200000001</v>
      </c>
      <c r="I9" s="9">
        <f t="shared" si="1"/>
        <v>664.92305499999998</v>
      </c>
      <c r="J9" s="9">
        <f t="shared" si="1"/>
        <v>774.50831000000005</v>
      </c>
      <c r="K9" s="9">
        <f t="shared" si="1"/>
        <v>582.31862699999999</v>
      </c>
      <c r="L9" s="9">
        <f t="shared" si="1"/>
        <v>448.55132200000003</v>
      </c>
      <c r="M9" s="9">
        <f t="shared" si="1"/>
        <v>474.42838</v>
      </c>
      <c r="N9" s="9">
        <f t="shared" si="1"/>
        <v>406.42989499999999</v>
      </c>
    </row>
    <row r="10" spans="1:14">
      <c r="A10" t="s">
        <v>302</v>
      </c>
      <c r="B10" s="9">
        <f>B4/1000000</f>
        <v>1196.6939560000001</v>
      </c>
      <c r="C10" s="9">
        <f t="shared" si="1"/>
        <v>300.52047199999998</v>
      </c>
      <c r="D10" s="9">
        <f t="shared" si="1"/>
        <v>26.511074000000001</v>
      </c>
      <c r="E10" s="9">
        <f t="shared" si="1"/>
        <v>0</v>
      </c>
      <c r="F10" s="9">
        <f t="shared" si="1"/>
        <v>63.620911</v>
      </c>
      <c r="G10" s="9">
        <f t="shared" si="1"/>
        <v>0</v>
      </c>
      <c r="H10" s="9">
        <f t="shared" si="1"/>
        <v>276.99088799999998</v>
      </c>
      <c r="I10" s="9">
        <f t="shared" si="1"/>
        <v>507.72383600000001</v>
      </c>
      <c r="J10" s="9">
        <f t="shared" si="1"/>
        <v>505.29990299999997</v>
      </c>
      <c r="K10" s="9">
        <f t="shared" si="1"/>
        <v>422.81846200000001</v>
      </c>
      <c r="L10" s="9">
        <f t="shared" si="1"/>
        <v>222.685419</v>
      </c>
      <c r="M10" s="9">
        <f t="shared" si="1"/>
        <v>357.38664199999999</v>
      </c>
      <c r="N10" s="9">
        <v>161</v>
      </c>
    </row>
    <row r="11" spans="1:14">
      <c r="A11" t="s">
        <v>354</v>
      </c>
      <c r="B11" s="9">
        <f>B5/1000000</f>
        <v>583.81568300000004</v>
      </c>
      <c r="C11" s="9">
        <f t="shared" si="1"/>
        <v>1694.6235099999999</v>
      </c>
      <c r="D11" s="9">
        <f t="shared" si="1"/>
        <v>46.329946999999997</v>
      </c>
      <c r="E11" s="9">
        <f t="shared" si="1"/>
        <v>0</v>
      </c>
      <c r="F11" s="9">
        <f t="shared" si="1"/>
        <v>56.148893999999999</v>
      </c>
      <c r="G11" s="9">
        <f t="shared" si="1"/>
        <v>0</v>
      </c>
      <c r="H11" s="9">
        <f t="shared" si="1"/>
        <v>208.650094</v>
      </c>
      <c r="I11" s="9">
        <f t="shared" si="1"/>
        <v>157.199219</v>
      </c>
      <c r="J11" s="9">
        <f t="shared" si="1"/>
        <v>269.20840700000002</v>
      </c>
      <c r="K11" s="9">
        <f t="shared" si="1"/>
        <v>159.50016500000001</v>
      </c>
      <c r="L11" s="9">
        <f t="shared" si="1"/>
        <v>225.865903</v>
      </c>
      <c r="M11" s="9">
        <f t="shared" si="1"/>
        <v>117.041738</v>
      </c>
      <c r="N11" s="9">
        <f t="shared" si="1"/>
        <v>406.42989499999999</v>
      </c>
    </row>
    <row r="12" spans="1:14">
      <c r="A12" t="s">
        <v>304</v>
      </c>
      <c r="B12" s="2">
        <f>B10/B9</f>
        <v>0.67210754145206852</v>
      </c>
      <c r="C12" s="2">
        <f t="shared" ref="C12:N12" si="2">C10/C9</f>
        <v>0.15062595717966584</v>
      </c>
      <c r="D12" s="2">
        <f t="shared" si="2"/>
        <v>0.36395802304857866</v>
      </c>
      <c r="E12" s="2"/>
      <c r="F12" s="2">
        <f t="shared" si="2"/>
        <v>0.53119324190266481</v>
      </c>
      <c r="G12" s="2"/>
      <c r="H12" s="2">
        <f t="shared" si="2"/>
        <v>0.5703614362595123</v>
      </c>
      <c r="I12" s="2">
        <f t="shared" si="2"/>
        <v>0.76358284192747694</v>
      </c>
      <c r="J12" s="2">
        <f t="shared" si="2"/>
        <v>0.65241379140270284</v>
      </c>
      <c r="K12" s="2">
        <f t="shared" si="2"/>
        <v>0.72609468836379853</v>
      </c>
      <c r="L12" s="2">
        <f t="shared" si="2"/>
        <v>0.49645471561000099</v>
      </c>
      <c r="M12" s="2">
        <f t="shared" si="2"/>
        <v>0.75329945902477413</v>
      </c>
      <c r="N12" s="2">
        <f t="shared" si="2"/>
        <v>0.39613227762195002</v>
      </c>
    </row>
    <row r="13" spans="1:14">
      <c r="A13" t="s">
        <v>305</v>
      </c>
      <c r="B13" s="37">
        <v>1628.3052820000012</v>
      </c>
      <c r="C13" s="37">
        <v>457.06062599999944</v>
      </c>
      <c r="D13" s="37">
        <v>162.36627299999995</v>
      </c>
      <c r="E13" s="37">
        <v>80.966926999999956</v>
      </c>
      <c r="F13" s="37">
        <v>172.98159899999993</v>
      </c>
      <c r="G13" s="37">
        <v>173.90700700000008</v>
      </c>
      <c r="H13" s="37">
        <v>584.39815499999997</v>
      </c>
      <c r="I13" s="37">
        <v>688.60290099999986</v>
      </c>
      <c r="J13" s="37">
        <v>681.29322100000002</v>
      </c>
      <c r="K13" s="37">
        <v>894.26380199999949</v>
      </c>
      <c r="L13" s="37">
        <v>506.83645699999977</v>
      </c>
      <c r="M13" s="37">
        <v>495.0017660000002</v>
      </c>
      <c r="N13" s="37">
        <v>243</v>
      </c>
    </row>
    <row r="14" spans="1:14">
      <c r="A14" t="s">
        <v>306</v>
      </c>
      <c r="B14" s="37">
        <f>B13-B10</f>
        <v>431.6113260000011</v>
      </c>
      <c r="C14" s="37">
        <f t="shared" ref="C14:N14" si="3">C13-C10</f>
        <v>156.54015399999946</v>
      </c>
      <c r="D14" s="37">
        <f t="shared" si="3"/>
        <v>135.85519899999994</v>
      </c>
      <c r="E14" s="37">
        <f t="shared" si="3"/>
        <v>80.966926999999956</v>
      </c>
      <c r="F14" s="37">
        <f t="shared" si="3"/>
        <v>109.36068799999993</v>
      </c>
      <c r="G14" s="37">
        <f t="shared" si="3"/>
        <v>173.90700700000008</v>
      </c>
      <c r="H14" s="37">
        <f t="shared" si="3"/>
        <v>307.40726699999999</v>
      </c>
      <c r="I14" s="37">
        <f t="shared" si="3"/>
        <v>180.87906499999985</v>
      </c>
      <c r="J14" s="37">
        <f t="shared" si="3"/>
        <v>175.99331800000004</v>
      </c>
      <c r="K14" s="37">
        <f t="shared" si="3"/>
        <v>471.44533999999948</v>
      </c>
      <c r="L14" s="37">
        <f t="shared" si="3"/>
        <v>284.15103799999974</v>
      </c>
      <c r="M14" s="37">
        <f t="shared" si="3"/>
        <v>137.61512400000021</v>
      </c>
      <c r="N14" s="37">
        <f t="shared" si="3"/>
        <v>82</v>
      </c>
    </row>
    <row r="15" spans="1:14">
      <c r="A15" t="s">
        <v>307</v>
      </c>
      <c r="B15" s="2">
        <f>B14/B13</f>
        <v>0.26506781668721552</v>
      </c>
      <c r="C15" s="2">
        <f t="shared" ref="C15:N15" si="4">C14/C13</f>
        <v>0.34249319476493179</v>
      </c>
      <c r="D15" s="2">
        <f t="shared" si="4"/>
        <v>0.83672056080267354</v>
      </c>
      <c r="E15" s="2">
        <f t="shared" si="4"/>
        <v>1</v>
      </c>
      <c r="F15" s="2">
        <f t="shared" si="4"/>
        <v>0.63220994968372313</v>
      </c>
      <c r="G15" s="2">
        <f t="shared" si="4"/>
        <v>1</v>
      </c>
      <c r="H15" s="2">
        <f t="shared" si="4"/>
        <v>0.52602367815483608</v>
      </c>
      <c r="I15" s="2">
        <f t="shared" si="4"/>
        <v>0.26267543273100424</v>
      </c>
      <c r="J15" s="2">
        <f t="shared" si="4"/>
        <v>0.25832242649013537</v>
      </c>
      <c r="K15" s="2">
        <f t="shared" si="4"/>
        <v>0.52718821777827007</v>
      </c>
      <c r="L15" s="2">
        <f t="shared" si="4"/>
        <v>0.56063654079248659</v>
      </c>
      <c r="M15" s="2">
        <f t="shared" si="4"/>
        <v>0.27800935966761814</v>
      </c>
      <c r="N15" s="2">
        <f t="shared" si="4"/>
        <v>0.33744855967078191</v>
      </c>
    </row>
    <row r="16" spans="1:14">
      <c r="B16" s="2"/>
      <c r="C16" s="2"/>
      <c r="D16" s="2"/>
      <c r="E16" s="2"/>
      <c r="F16" s="2"/>
      <c r="G16" s="2"/>
      <c r="H16" s="2"/>
      <c r="I16" s="2"/>
      <c r="J16" s="2"/>
      <c r="K16" s="2"/>
      <c r="L16" s="2"/>
      <c r="M16" s="2"/>
      <c r="N16" s="2"/>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dimension ref="A1:J11"/>
  <sheetViews>
    <sheetView workbookViewId="0">
      <selection activeCell="A20" sqref="A20"/>
    </sheetView>
  </sheetViews>
  <sheetFormatPr defaultRowHeight="15"/>
  <sheetData>
    <row r="1" spans="1:10">
      <c r="A1" s="43" t="s">
        <v>428</v>
      </c>
    </row>
    <row r="2" spans="1:10">
      <c r="A2" s="43" t="s">
        <v>326</v>
      </c>
    </row>
    <row r="4" spans="1:10">
      <c r="B4" s="24">
        <v>2005</v>
      </c>
      <c r="C4" s="24">
        <v>2006</v>
      </c>
      <c r="D4" s="24">
        <v>2007</v>
      </c>
      <c r="E4" s="24">
        <v>2008</v>
      </c>
      <c r="F4" s="24">
        <v>2009</v>
      </c>
      <c r="G4" s="24">
        <v>2010</v>
      </c>
      <c r="H4" s="24">
        <v>2011</v>
      </c>
      <c r="I4" s="24">
        <v>2012</v>
      </c>
      <c r="J4" s="24" t="s">
        <v>1</v>
      </c>
    </row>
    <row r="5" spans="1:10">
      <c r="A5" s="24" t="s">
        <v>58</v>
      </c>
      <c r="B5" s="17">
        <v>17.232775978140477</v>
      </c>
      <c r="C5" s="17">
        <v>18.914829077753001</v>
      </c>
      <c r="D5" s="17">
        <v>22.0331479789036</v>
      </c>
      <c r="E5" s="17">
        <v>37.681360561554897</v>
      </c>
      <c r="F5" s="17">
        <v>30.3373922925141</v>
      </c>
      <c r="G5" s="17">
        <v>23.3759658868488</v>
      </c>
      <c r="H5" s="17"/>
      <c r="I5" s="17"/>
      <c r="J5" s="1">
        <v>91.394718740917796</v>
      </c>
    </row>
    <row r="6" spans="1:10">
      <c r="A6" s="24" t="s">
        <v>11</v>
      </c>
      <c r="B6" s="17"/>
      <c r="C6" s="17">
        <v>7.7639244650854398</v>
      </c>
      <c r="D6" s="17">
        <v>38.033077799310298</v>
      </c>
      <c r="E6" s="17">
        <v>84.556927591337598</v>
      </c>
      <c r="F6" s="17"/>
      <c r="G6" s="17"/>
      <c r="H6" s="17"/>
      <c r="I6" s="17"/>
      <c r="J6" s="1">
        <v>84.556927591337598</v>
      </c>
    </row>
    <row r="7" spans="1:10">
      <c r="A7" s="24" t="s">
        <v>16</v>
      </c>
      <c r="B7" s="17"/>
      <c r="C7" s="17"/>
      <c r="D7" s="17"/>
      <c r="E7" s="17"/>
      <c r="F7" s="17">
        <v>57.892537278737663</v>
      </c>
      <c r="G7" s="17"/>
      <c r="H7" s="17"/>
      <c r="I7" s="17"/>
      <c r="J7" s="1">
        <v>57.892537278737663</v>
      </c>
    </row>
    <row r="8" spans="1:10">
      <c r="A8" s="24" t="s">
        <v>14</v>
      </c>
      <c r="B8" s="17"/>
      <c r="C8" s="17"/>
      <c r="D8" s="17"/>
      <c r="E8" s="17"/>
      <c r="F8" s="17"/>
      <c r="G8" s="17"/>
      <c r="H8" s="17"/>
      <c r="I8" s="17">
        <v>7.320008031119805</v>
      </c>
      <c r="J8" s="1">
        <v>7.320008031119805</v>
      </c>
    </row>
    <row r="9" spans="1:10">
      <c r="A9" s="24" t="s">
        <v>25</v>
      </c>
      <c r="B9" s="17">
        <v>2.1711400023306</v>
      </c>
      <c r="C9" s="17"/>
      <c r="D9" s="17"/>
      <c r="E9" s="17">
        <v>0.66924870877452303</v>
      </c>
      <c r="F9" s="17">
        <v>1.193823567476223</v>
      </c>
      <c r="G9" s="17">
        <v>1.0259599552203211</v>
      </c>
      <c r="H9" s="17">
        <v>0.60012634238786999</v>
      </c>
      <c r="I9" s="17">
        <v>0.97843251575811807</v>
      </c>
      <c r="J9" s="1">
        <v>4.4675910896170556</v>
      </c>
    </row>
    <row r="10" spans="1:10">
      <c r="A10" s="24" t="s">
        <v>10</v>
      </c>
      <c r="B10" s="17"/>
      <c r="C10" s="17">
        <v>0.50859059384544081</v>
      </c>
      <c r="D10" s="17">
        <v>1.0266061255489678</v>
      </c>
      <c r="E10" s="17">
        <v>1.84905990704332</v>
      </c>
      <c r="F10" s="17"/>
      <c r="G10" s="17"/>
      <c r="H10" s="17"/>
      <c r="I10" s="17"/>
      <c r="J10" s="1">
        <v>1.84905990704332</v>
      </c>
    </row>
    <row r="11" spans="1:10">
      <c r="A11" s="24" t="s">
        <v>23</v>
      </c>
      <c r="B11" s="17"/>
      <c r="C11" s="17">
        <v>0.96408577836553178</v>
      </c>
      <c r="D11" s="17"/>
      <c r="E11" s="17"/>
      <c r="F11" s="17"/>
      <c r="G11" s="17"/>
      <c r="H11" s="17"/>
      <c r="I11" s="17"/>
      <c r="J11" s="1">
        <v>0</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19</vt:i4>
      </vt:variant>
    </vt:vector>
  </HeadingPairs>
  <TitlesOfParts>
    <vt:vector size="43" baseType="lpstr">
      <vt:lpstr>fig.1</vt:lpstr>
      <vt:lpstr>fig. 2</vt:lpstr>
      <vt:lpstr>fig.3</vt:lpstr>
      <vt:lpstr>fig.4</vt:lpstr>
      <vt:lpstr>fig.5</vt:lpstr>
      <vt:lpstr>fig.6</vt:lpstr>
      <vt:lpstr>fig.7</vt:lpstr>
      <vt:lpstr>fig.8</vt:lpstr>
      <vt:lpstr>fig. 9</vt:lpstr>
      <vt:lpstr>fig. 10</vt:lpstr>
      <vt:lpstr>fig.11</vt:lpstr>
      <vt:lpstr>fig.12</vt:lpstr>
      <vt:lpstr>fig.13</vt:lpstr>
      <vt:lpstr>fig.14</vt:lpstr>
      <vt:lpstr>fig. 15</vt:lpstr>
      <vt:lpstr>fig.16</vt:lpstr>
      <vt:lpstr>fig 17</vt:lpstr>
      <vt:lpstr>fig.18</vt:lpstr>
      <vt:lpstr>fig.19</vt:lpstr>
      <vt:lpstr>fig. 20</vt:lpstr>
      <vt:lpstr>fig 21</vt:lpstr>
      <vt:lpstr>fig.22</vt:lpstr>
      <vt:lpstr>Annex.2</vt:lpstr>
      <vt:lpstr>Annex.3</vt:lpstr>
      <vt:lpstr>Annex.2!_Toc391411935</vt:lpstr>
      <vt:lpstr>Annex.3!_Toc391411936</vt:lpstr>
      <vt:lpstr>fig.3!_Toc391446769</vt:lpstr>
      <vt:lpstr>fig.5!_Toc391446771</vt:lpstr>
      <vt:lpstr>fig.6!_Toc391446772</vt:lpstr>
      <vt:lpstr>fig.7!_Toc391446773</vt:lpstr>
      <vt:lpstr>fig.8!_Toc391446774</vt:lpstr>
      <vt:lpstr>'fig. 10'!_Toc391446778</vt:lpstr>
      <vt:lpstr>fig.11!_Toc391446780</vt:lpstr>
      <vt:lpstr>fig.12!_Toc391446781</vt:lpstr>
      <vt:lpstr>fig.13!_Toc391446782</vt:lpstr>
      <vt:lpstr>fig.14!_Toc391446783</vt:lpstr>
      <vt:lpstr>fig.16!_Toc391446784</vt:lpstr>
      <vt:lpstr>'fig 17'!_Toc391446785</vt:lpstr>
      <vt:lpstr>'fig 17'!_Toc391446787</vt:lpstr>
      <vt:lpstr>fig.19!_Toc391446788</vt:lpstr>
      <vt:lpstr>'fig 21'!_Toc391446790</vt:lpstr>
      <vt:lpstr>fig.22!_Toc391446791</vt:lpstr>
      <vt:lpstr>'fig. 2'!_Toc395087303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Rebecca Hills</cp:lastModifiedBy>
  <dcterms:created xsi:type="dcterms:W3CDTF">2014-05-19T10:17:33Z</dcterms:created>
  <dcterms:modified xsi:type="dcterms:W3CDTF">2014-11-06T12:26:50Z</dcterms:modified>
</cp:coreProperties>
</file>